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11640" activeTab="3"/>
  </bookViews>
  <sheets>
    <sheet name="Приложение 1" sheetId="1" r:id="rId1"/>
    <sheet name="Приложение 2" sheetId="5" r:id="rId2"/>
    <sheet name="приложение 3" sheetId="4" r:id="rId3"/>
    <sheet name="Приложение 4" sheetId="3" r:id="rId4"/>
  </sheets>
  <calcPr calcId="145621"/>
</workbook>
</file>

<file path=xl/calcChain.xml><?xml version="1.0" encoding="utf-8"?>
<calcChain xmlns="http://schemas.openxmlformats.org/spreadsheetml/2006/main">
  <c r="C23" i="5" l="1"/>
  <c r="C22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6" i="5"/>
  <c r="C5" i="5"/>
  <c r="C24" i="5" s="1"/>
  <c r="B30" i="4"/>
  <c r="C23" i="3"/>
  <c r="C22" i="3"/>
  <c r="C14" i="3"/>
  <c r="C13" i="3"/>
  <c r="C19" i="3"/>
  <c r="C20" i="3"/>
  <c r="C18" i="3"/>
  <c r="C17" i="3"/>
  <c r="C12" i="3"/>
  <c r="C11" i="3"/>
  <c r="C10" i="3"/>
  <c r="C9" i="3"/>
  <c r="C16" i="3"/>
  <c r="C8" i="3"/>
  <c r="C7" i="3"/>
  <c r="C6" i="3"/>
  <c r="C5" i="3"/>
  <c r="C21" i="3"/>
  <c r="E35" i="1"/>
  <c r="B31" i="1"/>
  <c r="C24" i="3" l="1"/>
</calcChain>
</file>

<file path=xl/sharedStrings.xml><?xml version="1.0" encoding="utf-8"?>
<sst xmlns="http://schemas.openxmlformats.org/spreadsheetml/2006/main" count="106" uniqueCount="49">
  <si>
    <t>МУ "ЦБЭО"</t>
  </si>
  <si>
    <t>МУ "УКС"</t>
  </si>
  <si>
    <t>КУМИ</t>
  </si>
  <si>
    <t>Всего:</t>
  </si>
  <si>
    <t>Администрация</t>
  </si>
  <si>
    <t>в т.ч.:</t>
  </si>
  <si>
    <t xml:space="preserve">                                                 расшифровка кредиторской задолженности</t>
  </si>
  <si>
    <t xml:space="preserve">сумма </t>
  </si>
  <si>
    <t xml:space="preserve">                                                                      Причины образования</t>
  </si>
  <si>
    <t>наименование учреждения</t>
  </si>
  <si>
    <t xml:space="preserve">Текущая, образовавшаяся в результате задолженности перед "Поставщиками" и "Подрядчиками" за работы и услуги. </t>
  </si>
  <si>
    <t xml:space="preserve">МУ "Аварийно-спасательная служба"  </t>
  </si>
  <si>
    <t xml:space="preserve">Дума города </t>
  </si>
  <si>
    <t>Просроченная. Образовалась в результате отсутствия лимитов. Не оплачены работы, услуги за апрель, май, июнь 2012 года.</t>
  </si>
  <si>
    <t xml:space="preserve">Текущая, образовавшаяся в результате задолженности перед "Поставщиками" и "Подрядчиками" за товары, работы и услуги. </t>
  </si>
  <si>
    <t xml:space="preserve">                                                 расшифровка дебиторской задолженности</t>
  </si>
  <si>
    <t xml:space="preserve">Просроченная, в том числе: </t>
  </si>
  <si>
    <t>-2 838 777р. 53к. - неисполнение обязательств прошлых лет подрядчиком ООО "Электросиб" по объекту "Жилой дом №1 в 3 м-не"</t>
  </si>
  <si>
    <t>Текущая, по заработной плате и начислениям на оплату труда за сентябрь 2012.</t>
  </si>
  <si>
    <t>Текущая. Компенсация по уходу за ребенком, расчеты с подотчетными лицами за сентябрь.</t>
  </si>
  <si>
    <t xml:space="preserve">Безвозмездные перечисления государственным и муниципальным организациям. </t>
  </si>
  <si>
    <t>Текущая. Авансовые платежи "Поставщикам" и "Подрядчикам" за товары, работы, услуги.</t>
  </si>
  <si>
    <t>- 282 099р. 50к. - неисполнение обязательств прошлых лет подрядчиком ОАО "Омскагропромстрой" по объекту "Пождепо на 4 а/м"</t>
  </si>
  <si>
    <t>Просроченная. Неисполнение поставщиком условий договора поставки.</t>
  </si>
  <si>
    <t>№ п/п</t>
  </si>
  <si>
    <t>сумма</t>
  </si>
  <si>
    <t>МБУЗ "центральная городская больница"</t>
  </si>
  <si>
    <t>ДК "Октябрь"</t>
  </si>
  <si>
    <t>Краеведческий музей</t>
  </si>
  <si>
    <t>Музыкальная школа</t>
  </si>
  <si>
    <t>МБУ "Этвит"</t>
  </si>
  <si>
    <t>МБДОУ "Сказка"</t>
  </si>
  <si>
    <t xml:space="preserve"> МБДОУ "Рябинушка"</t>
  </si>
  <si>
    <t>МБДОУ "ЦРР д/с"</t>
  </si>
  <si>
    <t>МБОУ СОШ №2</t>
  </si>
  <si>
    <t>МБУ "ДЮСШ"</t>
  </si>
  <si>
    <t>МБУ СОК "Звездный"</t>
  </si>
  <si>
    <t>МБУ "Городская библиотека"</t>
  </si>
  <si>
    <t>МБУ "ЦРТДиЮ"</t>
  </si>
  <si>
    <t>МБОУ СОШ №1</t>
  </si>
  <si>
    <t>МБОУ СОШ №4</t>
  </si>
  <si>
    <t>МБДОУ "Солнышко"</t>
  </si>
  <si>
    <t>МБУ "Комбинат питания"</t>
  </si>
  <si>
    <t>МАДОУ "Югорка"</t>
  </si>
  <si>
    <t>МАУЗ "Стоматология"</t>
  </si>
  <si>
    <t>Итого:</t>
  </si>
  <si>
    <t>по бюджетным и автономным учреждениям на 01.10.2012 года.</t>
  </si>
  <si>
    <t xml:space="preserve">Состояние дебиторской задолженности </t>
  </si>
  <si>
    <t xml:space="preserve">Состояние кредиторской задолженности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</si>
</sst>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justify"/>
    </xf>
    <xf numFmtId="43" fontId="1" fillId="0" borderId="0" xfId="1" applyFont="1" applyAlignment="1">
      <alignment horizontal="justify" vertical="justify"/>
    </xf>
    <xf numFmtId="43" fontId="1" fillId="0" borderId="0" xfId="1" applyFont="1"/>
    <xf numFmtId="0" fontId="4" fillId="0" borderId="0" xfId="0" applyFont="1" applyAlignment="1">
      <alignment horizontal="justify" vertical="justify"/>
    </xf>
    <xf numFmtId="43" fontId="4" fillId="0" borderId="0" xfId="1" applyFont="1" applyAlignment="1">
      <alignment horizontal="justify" vertical="justify"/>
    </xf>
    <xf numFmtId="43" fontId="4" fillId="0" borderId="0" xfId="1" applyFont="1"/>
    <xf numFmtId="0" fontId="4" fillId="0" borderId="0" xfId="0" applyFont="1"/>
    <xf numFmtId="0" fontId="3" fillId="0" borderId="0" xfId="0" applyFont="1" applyAlignment="1">
      <alignment horizontal="justify" vertical="justify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left" vertical="justify"/>
    </xf>
    <xf numFmtId="49" fontId="3" fillId="0" borderId="4" xfId="0" applyNumberFormat="1" applyFont="1" applyBorder="1" applyAlignment="1">
      <alignment horizontal="left" vertical="justify"/>
    </xf>
    <xf numFmtId="49" fontId="3" fillId="0" borderId="4" xfId="1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justify"/>
    </xf>
    <xf numFmtId="43" fontId="4" fillId="0" borderId="2" xfId="1" applyFont="1" applyBorder="1" applyAlignment="1">
      <alignment horizontal="justify"/>
    </xf>
    <xf numFmtId="43" fontId="4" fillId="0" borderId="4" xfId="1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49" fontId="4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/>
    </xf>
    <xf numFmtId="0" fontId="4" fillId="0" borderId="3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justify"/>
    </xf>
    <xf numFmtId="43" fontId="6" fillId="0" borderId="1" xfId="1" applyFont="1" applyBorder="1" applyAlignment="1">
      <alignment horizontal="justify" vertical="justify"/>
    </xf>
    <xf numFmtId="43" fontId="7" fillId="0" borderId="1" xfId="1" applyFont="1" applyBorder="1" applyAlignment="1">
      <alignment horizontal="justify"/>
    </xf>
    <xf numFmtId="43" fontId="8" fillId="0" borderId="1" xfId="1" applyFont="1" applyBorder="1" applyAlignment="1">
      <alignment horizontal="justify"/>
    </xf>
    <xf numFmtId="0" fontId="4" fillId="0" borderId="8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43" fontId="5" fillId="0" borderId="10" xfId="1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/>
    </xf>
    <xf numFmtId="43" fontId="6" fillId="0" borderId="4" xfId="1" applyFont="1" applyBorder="1" applyAlignment="1">
      <alignment horizontal="justify" vertical="justify"/>
    </xf>
    <xf numFmtId="49" fontId="4" fillId="0" borderId="4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8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43" fontId="7" fillId="0" borderId="10" xfId="1" applyFont="1" applyBorder="1" applyAlignment="1">
      <alignment horizontal="justify"/>
    </xf>
    <xf numFmtId="43" fontId="4" fillId="0" borderId="5" xfId="1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43" fontId="4" fillId="0" borderId="6" xfId="1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0" borderId="2" xfId="0" applyFont="1" applyBorder="1" applyAlignment="1">
      <alignment horizontal="justify"/>
    </xf>
    <xf numFmtId="43" fontId="6" fillId="0" borderId="4" xfId="1" applyFont="1" applyBorder="1" applyAlignment="1">
      <alignment horizontal="justify"/>
    </xf>
    <xf numFmtId="49" fontId="8" fillId="0" borderId="12" xfId="0" applyNumberFormat="1" applyFont="1" applyBorder="1" applyAlignment="1">
      <alignment horizontal="left"/>
    </xf>
    <xf numFmtId="0" fontId="8" fillId="0" borderId="13" xfId="0" applyFont="1" applyBorder="1" applyAlignment="1">
      <alignment horizontal="justify" vertical="justify"/>
    </xf>
    <xf numFmtId="43" fontId="8" fillId="0" borderId="13" xfId="1" applyFont="1" applyBorder="1"/>
    <xf numFmtId="0" fontId="8" fillId="0" borderId="13" xfId="0" applyFont="1" applyBorder="1"/>
    <xf numFmtId="0" fontId="8" fillId="0" borderId="4" xfId="0" applyFont="1" applyBorder="1" applyAlignment="1">
      <alignment horizontal="justify" vertical="justify"/>
    </xf>
    <xf numFmtId="43" fontId="8" fillId="0" borderId="4" xfId="1" applyFont="1" applyBorder="1"/>
    <xf numFmtId="0" fontId="8" fillId="0" borderId="4" xfId="0" applyFont="1" applyBorder="1"/>
    <xf numFmtId="0" fontId="8" fillId="0" borderId="3" xfId="0" applyFont="1" applyBorder="1"/>
    <xf numFmtId="49" fontId="8" fillId="0" borderId="2" xfId="0" applyNumberFormat="1" applyFont="1" applyBorder="1" applyAlignment="1">
      <alignment horizontal="left"/>
    </xf>
    <xf numFmtId="0" fontId="6" fillId="0" borderId="13" xfId="0" applyFont="1" applyBorder="1" applyAlignment="1">
      <alignment horizontal="justify" vertical="justify"/>
    </xf>
    <xf numFmtId="43" fontId="6" fillId="0" borderId="13" xfId="1" applyFont="1" applyBorder="1"/>
    <xf numFmtId="0" fontId="6" fillId="0" borderId="13" xfId="0" applyFont="1" applyBorder="1"/>
    <xf numFmtId="0" fontId="6" fillId="0" borderId="14" xfId="0" applyFont="1" applyBorder="1"/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justify" vertical="justify"/>
    </xf>
    <xf numFmtId="43" fontId="6" fillId="0" borderId="4" xfId="1" applyFont="1" applyBorder="1"/>
    <xf numFmtId="0" fontId="6" fillId="0" borderId="4" xfId="0" applyFont="1" applyBorder="1"/>
    <xf numFmtId="0" fontId="6" fillId="0" borderId="3" xfId="0" applyFont="1" applyBorder="1"/>
    <xf numFmtId="43" fontId="5" fillId="0" borderId="5" xfId="1" applyFont="1" applyBorder="1" applyAlignment="1">
      <alignment horizontal="justify" vertical="justify"/>
    </xf>
    <xf numFmtId="0" fontId="5" fillId="0" borderId="6" xfId="0" applyFont="1" applyBorder="1" applyAlignment="1">
      <alignment horizontal="justify" vertical="justify"/>
    </xf>
    <xf numFmtId="43" fontId="5" fillId="0" borderId="6" xfId="1" applyFont="1" applyBorder="1"/>
    <xf numFmtId="0" fontId="5" fillId="0" borderId="6" xfId="0" applyFont="1" applyBorder="1"/>
    <xf numFmtId="0" fontId="5" fillId="0" borderId="7" xfId="0" applyFont="1" applyBorder="1"/>
    <xf numFmtId="43" fontId="6" fillId="0" borderId="2" xfId="1" applyFont="1" applyBorder="1" applyAlignment="1">
      <alignment horizontal="justify" vertical="justify"/>
    </xf>
    <xf numFmtId="49" fontId="6" fillId="0" borderId="2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justify" vertical="justify"/>
    </xf>
    <xf numFmtId="43" fontId="6" fillId="0" borderId="6" xfId="1" applyFont="1" applyBorder="1"/>
    <xf numFmtId="0" fontId="6" fillId="0" borderId="6" xfId="0" applyFont="1" applyBorder="1"/>
    <xf numFmtId="0" fontId="6" fillId="0" borderId="7" xfId="0" applyFont="1" applyBorder="1"/>
    <xf numFmtId="43" fontId="5" fillId="0" borderId="2" xfId="1" applyFont="1" applyBorder="1" applyAlignment="1">
      <alignment horizontal="justify"/>
    </xf>
    <xf numFmtId="0" fontId="5" fillId="0" borderId="4" xfId="0" applyFont="1" applyBorder="1" applyAlignment="1">
      <alignment horizontal="justify"/>
    </xf>
    <xf numFmtId="43" fontId="5" fillId="0" borderId="4" xfId="1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43" fontId="6" fillId="0" borderId="4" xfId="1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43" fontId="8" fillId="0" borderId="8" xfId="1" applyFont="1" applyBorder="1" applyAlignment="1">
      <alignment horizontal="justify" vertical="justify"/>
    </xf>
    <xf numFmtId="43" fontId="7" fillId="0" borderId="10" xfId="1" applyFont="1" applyBorder="1" applyAlignment="1">
      <alignment horizontal="justify" vertical="justify"/>
    </xf>
    <xf numFmtId="43" fontId="8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justify"/>
    </xf>
    <xf numFmtId="43" fontId="8" fillId="0" borderId="4" xfId="1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/>
    <xf numFmtId="43" fontId="8" fillId="0" borderId="8" xfId="1" applyFont="1" applyBorder="1" applyAlignment="1">
      <alignment horizontal="justify"/>
    </xf>
    <xf numFmtId="43" fontId="8" fillId="0" borderId="13" xfId="1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43" fontId="6" fillId="0" borderId="5" xfId="1" applyFont="1" applyBorder="1" applyAlignment="1">
      <alignment horizontal="justify"/>
    </xf>
    <xf numFmtId="0" fontId="6" fillId="0" borderId="6" xfId="0" applyFont="1" applyBorder="1" applyAlignment="1">
      <alignment horizontal="justify"/>
    </xf>
    <xf numFmtId="43" fontId="6" fillId="0" borderId="6" xfId="1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43" fontId="6" fillId="0" borderId="2" xfId="1" applyFont="1" applyBorder="1" applyAlignment="1">
      <alignment horizontal="justify"/>
    </xf>
    <xf numFmtId="0" fontId="6" fillId="0" borderId="4" xfId="0" applyFont="1" applyBorder="1" applyAlignment="1">
      <alignment horizontal="justify"/>
    </xf>
    <xf numFmtId="0" fontId="7" fillId="0" borderId="8" xfId="0" applyFont="1" applyBorder="1" applyAlignment="1">
      <alignment horizontal="justify"/>
    </xf>
    <xf numFmtId="49" fontId="8" fillId="0" borderId="5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0" fontId="7" fillId="0" borderId="6" xfId="0" applyFont="1" applyBorder="1" applyAlignment="1">
      <alignment horizontal="justify" vertical="justify"/>
    </xf>
    <xf numFmtId="43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49" fontId="8" fillId="0" borderId="9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vertical="justify"/>
    </xf>
    <xf numFmtId="43" fontId="8" fillId="0" borderId="0" xfId="1" applyFont="1" applyBorder="1"/>
    <xf numFmtId="0" fontId="8" fillId="0" borderId="0" xfId="0" applyFont="1" applyBorder="1"/>
    <xf numFmtId="0" fontId="8" fillId="0" borderId="11" xfId="0" applyFont="1" applyBorder="1"/>
    <xf numFmtId="43" fontId="8" fillId="0" borderId="1" xfId="1" applyFont="1" applyBorder="1" applyAlignment="1">
      <alignment horizontal="left" vertical="justify"/>
    </xf>
    <xf numFmtId="0" fontId="8" fillId="0" borderId="14" xfId="0" applyFont="1" applyBorder="1"/>
    <xf numFmtId="0" fontId="8" fillId="0" borderId="6" xfId="0" applyFont="1" applyBorder="1" applyAlignment="1">
      <alignment horizontal="justify" vertical="justify"/>
    </xf>
    <xf numFmtId="43" fontId="8" fillId="0" borderId="6" xfId="1" applyFont="1" applyBorder="1"/>
    <xf numFmtId="0" fontId="8" fillId="0" borderId="6" xfId="0" applyFont="1" applyBorder="1"/>
    <xf numFmtId="0" fontId="10" fillId="0" borderId="0" xfId="0" applyFont="1"/>
    <xf numFmtId="43" fontId="10" fillId="0" borderId="0" xfId="1" applyFont="1"/>
    <xf numFmtId="43" fontId="0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9" fillId="0" borderId="1" xfId="1" applyFont="1" applyBorder="1"/>
    <xf numFmtId="43" fontId="10" fillId="0" borderId="1" xfId="1" applyFont="1" applyBorder="1"/>
    <xf numFmtId="0" fontId="10" fillId="0" borderId="1" xfId="0" applyFont="1" applyBorder="1"/>
    <xf numFmtId="43" fontId="11" fillId="0" borderId="1" xfId="1" applyFont="1" applyBorder="1"/>
    <xf numFmtId="0" fontId="10" fillId="0" borderId="0" xfId="0" applyFont="1" applyAlignment="1"/>
    <xf numFmtId="0" fontId="10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2" workbookViewId="0">
      <selection sqref="A1:XFD1"/>
    </sheetView>
  </sheetViews>
  <sheetFormatPr defaultRowHeight="15.75" customHeight="1" x14ac:dyDescent="0.2"/>
  <cols>
    <col min="1" max="1" width="23.5703125" style="2" customWidth="1"/>
    <col min="2" max="3" width="18.5703125" style="3" customWidth="1"/>
    <col min="4" max="4" width="18.5703125" style="2" customWidth="1"/>
    <col min="5" max="5" width="18.140625" style="4" customWidth="1"/>
    <col min="6" max="6" width="18.140625" style="1" customWidth="1"/>
    <col min="7" max="7" width="43.42578125" style="1" customWidth="1"/>
    <col min="8" max="8" width="12.140625" style="1" customWidth="1"/>
    <col min="9" max="16384" width="9.140625" style="1"/>
  </cols>
  <sheetData>
    <row r="1" spans="1:8" ht="15.75" hidden="1" customHeight="1" x14ac:dyDescent="0.25">
      <c r="A1" s="9"/>
      <c r="B1" s="6"/>
      <c r="C1" s="6"/>
      <c r="D1" s="5"/>
      <c r="E1" s="7"/>
      <c r="F1" s="8"/>
      <c r="G1" s="8"/>
      <c r="H1" s="8"/>
    </row>
    <row r="2" spans="1:8" ht="15.75" customHeight="1" x14ac:dyDescent="0.25">
      <c r="A2" s="10" t="s">
        <v>15</v>
      </c>
      <c r="B2" s="11"/>
      <c r="C2" s="11"/>
      <c r="D2" s="12"/>
      <c r="E2" s="13"/>
      <c r="F2" s="14"/>
      <c r="G2" s="14"/>
      <c r="H2" s="15"/>
    </row>
    <row r="3" spans="1:8" ht="15.75" customHeight="1" x14ac:dyDescent="0.25">
      <c r="A3" s="27" t="s">
        <v>9</v>
      </c>
      <c r="B3" s="28" t="s">
        <v>7</v>
      </c>
      <c r="C3" s="16" t="s">
        <v>8</v>
      </c>
      <c r="D3" s="12"/>
      <c r="E3" s="13"/>
      <c r="F3" s="14"/>
      <c r="G3" s="14"/>
      <c r="H3" s="15"/>
    </row>
    <row r="4" spans="1:8" ht="15.75" customHeight="1" x14ac:dyDescent="0.25">
      <c r="A4" s="17" t="s">
        <v>1</v>
      </c>
      <c r="B4" s="31">
        <v>3671951.23</v>
      </c>
      <c r="C4" s="20"/>
      <c r="D4" s="21"/>
      <c r="E4" s="22"/>
      <c r="F4" s="22"/>
      <c r="G4" s="22"/>
      <c r="H4" s="23"/>
    </row>
    <row r="5" spans="1:8" ht="15.75" customHeight="1" x14ac:dyDescent="0.25">
      <c r="A5" s="17"/>
      <c r="B5" s="32" t="s">
        <v>5</v>
      </c>
      <c r="C5" s="20"/>
      <c r="D5" s="21"/>
      <c r="E5" s="22"/>
      <c r="F5" s="22"/>
      <c r="G5" s="22"/>
      <c r="H5" s="23"/>
    </row>
    <row r="6" spans="1:8" ht="15.75" customHeight="1" x14ac:dyDescent="0.25">
      <c r="A6" s="17"/>
      <c r="B6" s="29">
        <v>-21671</v>
      </c>
      <c r="C6" s="58" t="s">
        <v>19</v>
      </c>
      <c r="D6" s="21"/>
      <c r="E6" s="22"/>
      <c r="F6" s="22"/>
      <c r="G6" s="22"/>
      <c r="H6" s="23"/>
    </row>
    <row r="7" spans="1:8" ht="15.75" customHeight="1" x14ac:dyDescent="0.25">
      <c r="A7" s="17"/>
      <c r="B7" s="32">
        <v>572745.19999999995</v>
      </c>
      <c r="C7" s="58" t="s">
        <v>21</v>
      </c>
      <c r="D7" s="21"/>
      <c r="E7" s="22"/>
      <c r="F7" s="22"/>
      <c r="G7" s="22"/>
      <c r="H7" s="23"/>
    </row>
    <row r="8" spans="1:8" ht="15.75" customHeight="1" x14ac:dyDescent="0.25">
      <c r="A8" s="91"/>
      <c r="B8" s="32">
        <v>3120877.03</v>
      </c>
      <c r="C8" s="58" t="s">
        <v>16</v>
      </c>
      <c r="D8" s="92"/>
      <c r="E8" s="93"/>
      <c r="F8" s="93"/>
      <c r="G8" s="93"/>
      <c r="H8" s="94"/>
    </row>
    <row r="9" spans="1:8" ht="15.75" customHeight="1" x14ac:dyDescent="0.25">
      <c r="A9" s="106"/>
      <c r="B9" s="95"/>
      <c r="C9" s="50" t="s">
        <v>22</v>
      </c>
      <c r="D9" s="96"/>
      <c r="E9" s="97"/>
      <c r="F9" s="97"/>
      <c r="G9" s="97"/>
      <c r="H9" s="98"/>
    </row>
    <row r="10" spans="1:8" ht="15.75" customHeight="1" x14ac:dyDescent="0.25">
      <c r="A10" s="40"/>
      <c r="B10" s="95"/>
      <c r="C10" s="50" t="s">
        <v>17</v>
      </c>
      <c r="D10" s="96"/>
      <c r="E10" s="97"/>
      <c r="F10" s="97"/>
      <c r="G10" s="97"/>
      <c r="H10" s="98"/>
    </row>
    <row r="11" spans="1:8" ht="15.75" customHeight="1" x14ac:dyDescent="0.25">
      <c r="A11" s="48"/>
      <c r="B11" s="49"/>
      <c r="C11" s="38"/>
      <c r="D11" s="21"/>
      <c r="E11" s="22"/>
      <c r="F11" s="22"/>
      <c r="G11" s="22"/>
      <c r="H11" s="23"/>
    </row>
    <row r="12" spans="1:8" ht="15.75" customHeight="1" x14ac:dyDescent="0.25">
      <c r="A12" s="41" t="s">
        <v>4</v>
      </c>
      <c r="B12" s="42">
        <v>77484950.409999996</v>
      </c>
      <c r="C12" s="99"/>
      <c r="D12" s="100"/>
      <c r="E12" s="101"/>
      <c r="F12" s="102"/>
      <c r="G12" s="102"/>
      <c r="H12" s="103"/>
    </row>
    <row r="13" spans="1:8" ht="15.75" customHeight="1" x14ac:dyDescent="0.25">
      <c r="A13" s="18"/>
      <c r="B13" s="32" t="s">
        <v>5</v>
      </c>
      <c r="C13" s="104"/>
      <c r="D13" s="105"/>
      <c r="E13" s="85"/>
      <c r="F13" s="86"/>
      <c r="G13" s="86"/>
      <c r="H13" s="87"/>
    </row>
    <row r="14" spans="1:8" ht="15.75" customHeight="1" x14ac:dyDescent="0.25">
      <c r="A14" s="18"/>
      <c r="B14" s="29">
        <v>-93402.37</v>
      </c>
      <c r="C14" s="58" t="s">
        <v>19</v>
      </c>
      <c r="D14" s="105"/>
      <c r="E14" s="85"/>
      <c r="F14" s="86"/>
      <c r="G14" s="86"/>
      <c r="H14" s="87"/>
    </row>
    <row r="15" spans="1:8" ht="15.75" customHeight="1" x14ac:dyDescent="0.25">
      <c r="A15" s="19"/>
      <c r="B15" s="32">
        <v>69998381.5</v>
      </c>
      <c r="C15" s="58" t="s">
        <v>20</v>
      </c>
      <c r="D15" s="64"/>
      <c r="E15" s="65"/>
      <c r="F15" s="66"/>
      <c r="G15" s="66"/>
      <c r="H15" s="67"/>
    </row>
    <row r="16" spans="1:8" ht="15.75" customHeight="1" x14ac:dyDescent="0.25">
      <c r="A16" s="33"/>
      <c r="B16" s="88">
        <v>7579971.2800000003</v>
      </c>
      <c r="C16" s="50" t="s">
        <v>21</v>
      </c>
      <c r="D16" s="59"/>
      <c r="E16" s="60"/>
      <c r="F16" s="61"/>
      <c r="G16" s="61"/>
      <c r="H16" s="62"/>
    </row>
    <row r="17" spans="1:8" ht="15.75" customHeight="1" x14ac:dyDescent="0.25">
      <c r="A17" s="36"/>
      <c r="B17" s="37"/>
      <c r="C17" s="63"/>
      <c r="D17" s="64"/>
      <c r="E17" s="65"/>
      <c r="F17" s="66"/>
      <c r="G17" s="66"/>
      <c r="H17" s="67"/>
    </row>
    <row r="18" spans="1:8" ht="15.75" customHeight="1" x14ac:dyDescent="0.25">
      <c r="A18" s="34" t="s">
        <v>0</v>
      </c>
      <c r="B18" s="89">
        <v>18430.82</v>
      </c>
      <c r="C18" s="68"/>
      <c r="D18" s="69"/>
      <c r="E18" s="70"/>
      <c r="F18" s="71"/>
      <c r="G18" s="71"/>
      <c r="H18" s="72"/>
    </row>
    <row r="19" spans="1:8" ht="15.75" customHeight="1" x14ac:dyDescent="0.25">
      <c r="A19" s="19"/>
      <c r="B19" s="32" t="s">
        <v>5</v>
      </c>
      <c r="C19" s="73"/>
      <c r="D19" s="64"/>
      <c r="E19" s="65"/>
      <c r="F19" s="66"/>
      <c r="G19" s="66"/>
      <c r="H19" s="67"/>
    </row>
    <row r="20" spans="1:8" ht="15.75" customHeight="1" x14ac:dyDescent="0.25">
      <c r="A20" s="19"/>
      <c r="B20" s="30">
        <v>-3877.43</v>
      </c>
      <c r="C20" s="58" t="s">
        <v>19</v>
      </c>
      <c r="D20" s="54"/>
      <c r="E20" s="55"/>
      <c r="F20" s="56"/>
      <c r="G20" s="56"/>
      <c r="H20" s="67"/>
    </row>
    <row r="21" spans="1:8" ht="15.75" customHeight="1" x14ac:dyDescent="0.25">
      <c r="A21" s="33"/>
      <c r="B21" s="88">
        <v>22308.25</v>
      </c>
      <c r="C21" s="50" t="s">
        <v>21</v>
      </c>
      <c r="D21" s="51"/>
      <c r="E21" s="52"/>
      <c r="F21" s="53"/>
      <c r="G21" s="53"/>
      <c r="H21" s="62"/>
    </row>
    <row r="22" spans="1:8" ht="15.75" customHeight="1" x14ac:dyDescent="0.25">
      <c r="A22" s="36"/>
      <c r="B22" s="37"/>
      <c r="C22" s="63"/>
      <c r="D22" s="64"/>
      <c r="E22" s="65"/>
      <c r="F22" s="66"/>
      <c r="G22" s="66"/>
      <c r="H22" s="67"/>
    </row>
    <row r="23" spans="1:8" ht="15.75" customHeight="1" x14ac:dyDescent="0.25">
      <c r="A23" s="34" t="s">
        <v>12</v>
      </c>
      <c r="B23" s="35">
        <v>0</v>
      </c>
      <c r="C23" s="75"/>
      <c r="D23" s="69"/>
      <c r="E23" s="70"/>
      <c r="F23" s="71"/>
      <c r="G23" s="71"/>
      <c r="H23" s="72"/>
    </row>
    <row r="24" spans="1:8" ht="15.75" customHeight="1" x14ac:dyDescent="0.25">
      <c r="A24" s="36"/>
      <c r="B24" s="37"/>
      <c r="C24" s="63"/>
      <c r="D24" s="64"/>
      <c r="E24" s="65"/>
      <c r="F24" s="66"/>
      <c r="G24" s="66"/>
      <c r="H24" s="67"/>
    </row>
    <row r="25" spans="1:8" ht="15.75" customHeight="1" x14ac:dyDescent="0.25">
      <c r="A25" s="34" t="s">
        <v>2</v>
      </c>
      <c r="B25" s="89">
        <v>123759.81</v>
      </c>
      <c r="C25" s="75"/>
      <c r="D25" s="69"/>
      <c r="E25" s="70"/>
      <c r="F25" s="71"/>
      <c r="G25" s="71"/>
      <c r="H25" s="72"/>
    </row>
    <row r="26" spans="1:8" ht="15.75" customHeight="1" x14ac:dyDescent="0.25">
      <c r="A26" s="19"/>
      <c r="B26" s="32" t="s">
        <v>5</v>
      </c>
      <c r="C26" s="58"/>
      <c r="D26" s="54"/>
      <c r="E26" s="55"/>
      <c r="F26" s="56"/>
      <c r="G26" s="66"/>
      <c r="H26" s="67"/>
    </row>
    <row r="27" spans="1:8" ht="15.75" customHeight="1" x14ac:dyDescent="0.25">
      <c r="A27" s="19"/>
      <c r="B27" s="90">
        <v>34203.699999999997</v>
      </c>
      <c r="C27" s="58" t="s">
        <v>23</v>
      </c>
      <c r="D27" s="54"/>
      <c r="E27" s="55"/>
      <c r="F27" s="56"/>
      <c r="G27" s="56"/>
      <c r="H27" s="67"/>
    </row>
    <row r="28" spans="1:8" ht="15.75" customHeight="1" x14ac:dyDescent="0.25">
      <c r="A28" s="33"/>
      <c r="B28" s="88">
        <v>89556.11</v>
      </c>
      <c r="C28" s="113" t="s">
        <v>21</v>
      </c>
      <c r="D28" s="51"/>
      <c r="E28" s="52"/>
      <c r="F28" s="53"/>
      <c r="G28" s="53"/>
      <c r="H28" s="62"/>
    </row>
    <row r="29" spans="1:8" ht="15.75" customHeight="1" x14ac:dyDescent="0.25">
      <c r="A29" s="36"/>
      <c r="B29" s="37"/>
      <c r="C29" s="63"/>
      <c r="D29" s="64"/>
      <c r="E29" s="65"/>
      <c r="F29" s="66"/>
      <c r="G29" s="66"/>
      <c r="H29" s="67"/>
    </row>
    <row r="30" spans="1:8" ht="15.75" customHeight="1" x14ac:dyDescent="0.25">
      <c r="A30" s="39" t="s">
        <v>11</v>
      </c>
      <c r="B30" s="42">
        <v>15500</v>
      </c>
      <c r="C30" s="107" t="s">
        <v>21</v>
      </c>
      <c r="D30" s="120"/>
      <c r="E30" s="121"/>
      <c r="F30" s="122"/>
      <c r="G30" s="122"/>
      <c r="H30" s="79"/>
    </row>
    <row r="31" spans="1:8" ht="15.75" customHeight="1" x14ac:dyDescent="0.25">
      <c r="A31" s="17" t="s">
        <v>3</v>
      </c>
      <c r="B31" s="31">
        <f>B4+B12+B18+B23+B25+B30</f>
        <v>81314592.269999996</v>
      </c>
      <c r="C31" s="80"/>
      <c r="D31" s="81"/>
      <c r="E31" s="82"/>
      <c r="F31" s="83"/>
      <c r="G31" s="83"/>
      <c r="H31" s="84"/>
    </row>
    <row r="35" spans="5:5" ht="15.75" customHeight="1" x14ac:dyDescent="0.2">
      <c r="E35" s="4">
        <f>B8+B27</f>
        <v>3155080.73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9" sqref="C29"/>
    </sheetView>
  </sheetViews>
  <sheetFormatPr defaultRowHeight="15" x14ac:dyDescent="0.25"/>
  <cols>
    <col min="1" max="1" width="6.140625" customWidth="1"/>
    <col min="2" max="2" width="29.5703125" customWidth="1"/>
    <col min="3" max="3" width="20.42578125" customWidth="1"/>
  </cols>
  <sheetData>
    <row r="1" spans="1:4" x14ac:dyDescent="0.25">
      <c r="A1" s="135" t="s">
        <v>47</v>
      </c>
      <c r="B1" s="123"/>
      <c r="C1" s="124"/>
      <c r="D1" s="123"/>
    </row>
    <row r="2" spans="1:4" x14ac:dyDescent="0.25">
      <c r="A2" s="135" t="s">
        <v>46</v>
      </c>
      <c r="B2" s="123"/>
      <c r="C2" s="124"/>
      <c r="D2" s="123"/>
    </row>
    <row r="3" spans="1:4" x14ac:dyDescent="0.25">
      <c r="A3" s="135"/>
      <c r="B3" s="123"/>
      <c r="C3" s="124"/>
      <c r="D3" s="123"/>
    </row>
    <row r="4" spans="1:4" ht="30" x14ac:dyDescent="0.25">
      <c r="A4" s="136" t="s">
        <v>24</v>
      </c>
      <c r="B4" s="126" t="s">
        <v>9</v>
      </c>
      <c r="C4" s="127" t="s">
        <v>25</v>
      </c>
    </row>
    <row r="5" spans="1:4" ht="105" x14ac:dyDescent="0.25">
      <c r="A5" s="128">
        <v>1</v>
      </c>
      <c r="B5" s="129" t="s">
        <v>26</v>
      </c>
      <c r="C5" s="130">
        <f>3779335.01+720311.93+66651.24+-59822.55</f>
        <v>4506475.63</v>
      </c>
    </row>
    <row r="6" spans="1:4" x14ac:dyDescent="0.25">
      <c r="A6" s="128">
        <v>2</v>
      </c>
      <c r="B6" s="128" t="s">
        <v>27</v>
      </c>
      <c r="C6" s="130">
        <f>20100+335866.4+2556.77</f>
        <v>358523.17000000004</v>
      </c>
    </row>
    <row r="7" spans="1:4" x14ac:dyDescent="0.25">
      <c r="A7" s="128">
        <v>3</v>
      </c>
      <c r="B7" s="128" t="s">
        <v>28</v>
      </c>
      <c r="C7" s="130">
        <v>2335.08</v>
      </c>
    </row>
    <row r="8" spans="1:4" x14ac:dyDescent="0.25">
      <c r="A8" s="128">
        <v>4</v>
      </c>
      <c r="B8" s="128" t="s">
        <v>29</v>
      </c>
      <c r="C8" s="130">
        <f>100385.26+97860.28+675.14</f>
        <v>198920.68</v>
      </c>
    </row>
    <row r="9" spans="1:4" x14ac:dyDescent="0.25">
      <c r="A9" s="128">
        <v>5</v>
      </c>
      <c r="B9" s="128" t="s">
        <v>30</v>
      </c>
      <c r="C9" s="130">
        <f>13524+639600+3110.38</f>
        <v>656234.38</v>
      </c>
    </row>
    <row r="10" spans="1:4" x14ac:dyDescent="0.25">
      <c r="A10" s="128">
        <v>6</v>
      </c>
      <c r="B10" s="128" t="s">
        <v>31</v>
      </c>
      <c r="C10" s="130">
        <f>59081+113287.19+135116.62</f>
        <v>307484.81</v>
      </c>
    </row>
    <row r="11" spans="1:4" x14ac:dyDescent="0.25">
      <c r="A11" s="128">
        <v>7</v>
      </c>
      <c r="B11" s="128" t="s">
        <v>32</v>
      </c>
      <c r="C11" s="134">
        <f>83800+-154063.9+274238.28</f>
        <v>203974.38000000003</v>
      </c>
    </row>
    <row r="12" spans="1:4" x14ac:dyDescent="0.25">
      <c r="A12" s="128">
        <v>8</v>
      </c>
      <c r="B12" s="128" t="s">
        <v>33</v>
      </c>
      <c r="C12" s="130">
        <f>203971.33+-104645.64+145310</f>
        <v>244635.69</v>
      </c>
    </row>
    <row r="13" spans="1:4" x14ac:dyDescent="0.25">
      <c r="A13" s="128">
        <v>9</v>
      </c>
      <c r="B13" s="128" t="s">
        <v>35</v>
      </c>
      <c r="C13" s="130">
        <f>221662.65+4113.68</f>
        <v>225776.33</v>
      </c>
    </row>
    <row r="14" spans="1:4" x14ac:dyDescent="0.25">
      <c r="A14" s="128">
        <v>10</v>
      </c>
      <c r="B14" s="128" t="s">
        <v>36</v>
      </c>
      <c r="C14" s="130">
        <f>52551.72+82772.2+30005.1</f>
        <v>165329.01999999999</v>
      </c>
    </row>
    <row r="15" spans="1:4" x14ac:dyDescent="0.25">
      <c r="A15" s="128">
        <v>11</v>
      </c>
      <c r="B15" s="128" t="s">
        <v>37</v>
      </c>
      <c r="C15" s="130">
        <f>149000+58577.27</f>
        <v>207577.27</v>
      </c>
    </row>
    <row r="16" spans="1:4" x14ac:dyDescent="0.25">
      <c r="A16" s="128">
        <v>12</v>
      </c>
      <c r="B16" s="128" t="s">
        <v>38</v>
      </c>
      <c r="C16" s="131">
        <f>-105+4.8</f>
        <v>-100.2</v>
      </c>
    </row>
    <row r="17" spans="1:4" x14ac:dyDescent="0.25">
      <c r="A17" s="128">
        <v>13</v>
      </c>
      <c r="B17" s="128" t="s">
        <v>39</v>
      </c>
      <c r="C17" s="130">
        <f>789833.4+64445</f>
        <v>854278.4</v>
      </c>
    </row>
    <row r="18" spans="1:4" x14ac:dyDescent="0.25">
      <c r="A18" s="128">
        <v>14</v>
      </c>
      <c r="B18" s="128" t="s">
        <v>34</v>
      </c>
      <c r="C18" s="130">
        <f>817225.98+150332.36</f>
        <v>967558.34</v>
      </c>
    </row>
    <row r="19" spans="1:4" x14ac:dyDescent="0.25">
      <c r="A19" s="128">
        <v>15</v>
      </c>
      <c r="B19" s="128" t="s">
        <v>40</v>
      </c>
      <c r="C19" s="130">
        <f>166833.66+306495.75</f>
        <v>473329.41000000003</v>
      </c>
    </row>
    <row r="20" spans="1:4" x14ac:dyDescent="0.25">
      <c r="A20" s="128">
        <v>16</v>
      </c>
      <c r="B20" s="128" t="s">
        <v>41</v>
      </c>
      <c r="C20" s="134">
        <f>-66862.2+87274.95</f>
        <v>20412.75</v>
      </c>
    </row>
    <row r="21" spans="1:4" x14ac:dyDescent="0.25">
      <c r="A21" s="128">
        <v>17</v>
      </c>
      <c r="B21" s="128" t="s">
        <v>42</v>
      </c>
      <c r="C21" s="130">
        <v>1339297.3</v>
      </c>
    </row>
    <row r="22" spans="1:4" x14ac:dyDescent="0.25">
      <c r="A22" s="128">
        <v>18</v>
      </c>
      <c r="B22" s="128" t="s">
        <v>44</v>
      </c>
      <c r="C22" s="130">
        <f>208537.19</f>
        <v>208537.19</v>
      </c>
    </row>
    <row r="23" spans="1:4" x14ac:dyDescent="0.25">
      <c r="A23" s="128">
        <v>19</v>
      </c>
      <c r="B23" s="128" t="s">
        <v>43</v>
      </c>
      <c r="C23" s="130">
        <f>98834+238502.35+293093.27</f>
        <v>630429.62</v>
      </c>
    </row>
    <row r="24" spans="1:4" x14ac:dyDescent="0.25">
      <c r="A24" s="133"/>
      <c r="B24" s="133" t="s">
        <v>45</v>
      </c>
      <c r="C24" s="132">
        <f>SUM(C5:C23)</f>
        <v>11571009.249999998</v>
      </c>
      <c r="D24" s="1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49" sqref="D49"/>
    </sheetView>
  </sheetViews>
  <sheetFormatPr defaultRowHeight="15" x14ac:dyDescent="0.25"/>
  <cols>
    <col min="1" max="1" width="25.140625" customWidth="1"/>
    <col min="2" max="2" width="17.5703125" customWidth="1"/>
    <col min="8" max="8" width="86.42578125" customWidth="1"/>
  </cols>
  <sheetData>
    <row r="1" spans="1:8" ht="15.75" x14ac:dyDescent="0.25">
      <c r="A1" s="10" t="s">
        <v>6</v>
      </c>
      <c r="B1" s="11"/>
      <c r="C1" s="11"/>
      <c r="D1" s="12"/>
      <c r="E1" s="13"/>
      <c r="F1" s="14"/>
      <c r="G1" s="14"/>
      <c r="H1" s="15"/>
    </row>
    <row r="2" spans="1:8" ht="63" x14ac:dyDescent="0.25">
      <c r="A2" s="27" t="s">
        <v>9</v>
      </c>
      <c r="B2" s="28" t="s">
        <v>7</v>
      </c>
      <c r="C2" s="16" t="s">
        <v>8</v>
      </c>
      <c r="D2" s="12"/>
      <c r="E2" s="13"/>
      <c r="F2" s="14"/>
      <c r="G2" s="14"/>
      <c r="H2" s="15"/>
    </row>
    <row r="3" spans="1:8" ht="31.5" x14ac:dyDescent="0.25">
      <c r="A3" s="17" t="s">
        <v>1</v>
      </c>
      <c r="B3" s="31">
        <v>13878275.119999999</v>
      </c>
      <c r="C3" s="20"/>
      <c r="D3" s="21"/>
      <c r="E3" s="22"/>
      <c r="F3" s="22"/>
      <c r="G3" s="22"/>
      <c r="H3" s="23"/>
    </row>
    <row r="4" spans="1:8" ht="15.75" x14ac:dyDescent="0.25">
      <c r="A4" s="17"/>
      <c r="B4" s="32" t="s">
        <v>5</v>
      </c>
      <c r="C4" s="20"/>
      <c r="D4" s="21"/>
      <c r="E4" s="22"/>
      <c r="F4" s="22"/>
      <c r="G4" s="22"/>
      <c r="H4" s="23"/>
    </row>
    <row r="5" spans="1:8" ht="15.75" x14ac:dyDescent="0.25">
      <c r="A5" s="91"/>
      <c r="B5" s="32">
        <v>282834.87</v>
      </c>
      <c r="C5" s="58" t="s">
        <v>18</v>
      </c>
      <c r="D5" s="92"/>
      <c r="E5" s="93"/>
      <c r="F5" s="93"/>
      <c r="G5" s="93"/>
      <c r="H5" s="94"/>
    </row>
    <row r="6" spans="1:8" ht="15.75" x14ac:dyDescent="0.25">
      <c r="A6" s="40"/>
      <c r="B6" s="95">
        <v>13595440.25</v>
      </c>
      <c r="C6" s="50" t="s">
        <v>14</v>
      </c>
      <c r="D6" s="96"/>
      <c r="E6" s="97"/>
      <c r="F6" s="97"/>
      <c r="G6" s="97"/>
      <c r="H6" s="98"/>
    </row>
    <row r="7" spans="1:8" ht="15.75" x14ac:dyDescent="0.25">
      <c r="A7" s="48"/>
      <c r="B7" s="49"/>
      <c r="C7" s="38"/>
      <c r="D7" s="21"/>
      <c r="E7" s="22"/>
      <c r="F7" s="22"/>
      <c r="G7" s="22"/>
      <c r="H7" s="23"/>
    </row>
    <row r="8" spans="1:8" ht="47.25" x14ac:dyDescent="0.25">
      <c r="A8" s="41" t="s">
        <v>4</v>
      </c>
      <c r="B8" s="42">
        <v>7196068.6900000004</v>
      </c>
      <c r="C8" s="43"/>
      <c r="D8" s="44"/>
      <c r="E8" s="45"/>
      <c r="F8" s="46"/>
      <c r="G8" s="46"/>
      <c r="H8" s="47"/>
    </row>
    <row r="9" spans="1:8" ht="15.75" x14ac:dyDescent="0.25">
      <c r="A9" s="18"/>
      <c r="B9" s="32" t="s">
        <v>5</v>
      </c>
      <c r="C9" s="20"/>
      <c r="D9" s="25"/>
      <c r="E9" s="21"/>
      <c r="F9" s="22"/>
      <c r="G9" s="22"/>
      <c r="H9" s="23"/>
    </row>
    <row r="10" spans="1:8" ht="15.75" x14ac:dyDescent="0.25">
      <c r="A10" s="18"/>
      <c r="B10" s="32">
        <v>99741.46</v>
      </c>
      <c r="C10" s="24" t="s">
        <v>13</v>
      </c>
      <c r="D10" s="25"/>
      <c r="E10" s="21"/>
      <c r="F10" s="22"/>
      <c r="G10" s="22"/>
      <c r="H10" s="23"/>
    </row>
    <row r="11" spans="1:8" ht="15.75" x14ac:dyDescent="0.25">
      <c r="A11" s="19"/>
      <c r="B11" s="32">
        <v>4285885.3899999997</v>
      </c>
      <c r="C11" s="58" t="s">
        <v>18</v>
      </c>
      <c r="D11" s="54"/>
      <c r="E11" s="55"/>
      <c r="F11" s="56"/>
      <c r="G11" s="56"/>
      <c r="H11" s="26"/>
    </row>
    <row r="12" spans="1:8" ht="15.75" x14ac:dyDescent="0.25">
      <c r="A12" s="33"/>
      <c r="B12" s="88">
        <v>2810441.84</v>
      </c>
      <c r="C12" s="50" t="s">
        <v>14</v>
      </c>
      <c r="D12" s="51"/>
      <c r="E12" s="52"/>
      <c r="F12" s="53"/>
      <c r="G12" s="53"/>
      <c r="H12" s="62"/>
    </row>
    <row r="13" spans="1:8" ht="15.75" x14ac:dyDescent="0.25">
      <c r="A13" s="36"/>
      <c r="B13" s="37"/>
      <c r="C13" s="63"/>
      <c r="D13" s="64"/>
      <c r="E13" s="65"/>
      <c r="F13" s="66"/>
      <c r="G13" s="66"/>
      <c r="H13" s="67"/>
    </row>
    <row r="14" spans="1:8" ht="47.25" x14ac:dyDescent="0.25">
      <c r="A14" s="34" t="s">
        <v>0</v>
      </c>
      <c r="B14" s="89">
        <v>1020261.53</v>
      </c>
      <c r="C14" s="68"/>
      <c r="D14" s="69"/>
      <c r="E14" s="70"/>
      <c r="F14" s="71"/>
      <c r="G14" s="71"/>
      <c r="H14" s="72"/>
    </row>
    <row r="15" spans="1:8" ht="15.75" x14ac:dyDescent="0.25">
      <c r="A15" s="19"/>
      <c r="B15" s="32" t="s">
        <v>5</v>
      </c>
      <c r="C15" s="73"/>
      <c r="D15" s="64"/>
      <c r="E15" s="65"/>
      <c r="F15" s="66"/>
      <c r="G15" s="66"/>
      <c r="H15" s="67"/>
    </row>
    <row r="16" spans="1:8" ht="15.75" x14ac:dyDescent="0.25">
      <c r="A16" s="19"/>
      <c r="B16" s="90">
        <v>957936.31</v>
      </c>
      <c r="C16" s="58" t="s">
        <v>18</v>
      </c>
      <c r="D16" s="54"/>
      <c r="E16" s="55"/>
      <c r="F16" s="56"/>
      <c r="G16" s="56"/>
      <c r="H16" s="57"/>
    </row>
    <row r="17" spans="1:8" ht="15.75" x14ac:dyDescent="0.25">
      <c r="A17" s="33"/>
      <c r="B17" s="88">
        <v>62325.22</v>
      </c>
      <c r="C17" s="50" t="s">
        <v>10</v>
      </c>
      <c r="D17" s="51"/>
      <c r="E17" s="52"/>
      <c r="F17" s="53"/>
      <c r="G17" s="53"/>
      <c r="H17" s="62"/>
    </row>
    <row r="18" spans="1:8" ht="15.75" x14ac:dyDescent="0.25">
      <c r="A18" s="36"/>
      <c r="B18" s="37"/>
      <c r="C18" s="63"/>
      <c r="D18" s="64"/>
      <c r="E18" s="65"/>
      <c r="F18" s="66"/>
      <c r="G18" s="66"/>
      <c r="H18" s="67"/>
    </row>
    <row r="19" spans="1:8" ht="31.5" x14ac:dyDescent="0.25">
      <c r="A19" s="34" t="s">
        <v>12</v>
      </c>
      <c r="B19" s="89">
        <v>705301.55</v>
      </c>
      <c r="C19" s="108"/>
      <c r="D19" s="109"/>
      <c r="E19" s="110"/>
      <c r="F19" s="111"/>
      <c r="G19" s="111"/>
      <c r="H19" s="112"/>
    </row>
    <row r="20" spans="1:8" ht="15.75" x14ac:dyDescent="0.25">
      <c r="A20" s="19"/>
      <c r="B20" s="32" t="s">
        <v>5</v>
      </c>
      <c r="C20" s="58"/>
      <c r="D20" s="54"/>
      <c r="E20" s="55"/>
      <c r="F20" s="56"/>
      <c r="G20" s="56"/>
      <c r="H20" s="57"/>
    </row>
    <row r="21" spans="1:8" ht="15.75" x14ac:dyDescent="0.25">
      <c r="A21" s="19"/>
      <c r="B21" s="118">
        <v>506360.41</v>
      </c>
      <c r="C21" s="58" t="s">
        <v>18</v>
      </c>
      <c r="D21" s="54"/>
      <c r="E21" s="55"/>
      <c r="F21" s="56"/>
      <c r="G21" s="56"/>
      <c r="H21" s="57"/>
    </row>
    <row r="22" spans="1:8" ht="15.75" x14ac:dyDescent="0.25">
      <c r="A22" s="33"/>
      <c r="B22" s="88">
        <v>198941.14</v>
      </c>
      <c r="C22" s="113" t="s">
        <v>14</v>
      </c>
      <c r="D22" s="114"/>
      <c r="E22" s="115"/>
      <c r="F22" s="116"/>
      <c r="G22" s="116"/>
      <c r="H22" s="117"/>
    </row>
    <row r="23" spans="1:8" ht="15.75" x14ac:dyDescent="0.25">
      <c r="A23" s="36"/>
      <c r="B23" s="37"/>
      <c r="C23" s="63"/>
      <c r="D23" s="64"/>
      <c r="E23" s="65"/>
      <c r="F23" s="66"/>
      <c r="G23" s="66"/>
      <c r="H23" s="67"/>
    </row>
    <row r="24" spans="1:8" ht="15.75" x14ac:dyDescent="0.25">
      <c r="A24" s="34" t="s">
        <v>2</v>
      </c>
      <c r="B24" s="89">
        <v>483474.62</v>
      </c>
      <c r="C24" s="75"/>
      <c r="D24" s="69"/>
      <c r="E24" s="70"/>
      <c r="F24" s="71"/>
      <c r="G24" s="71"/>
      <c r="H24" s="72"/>
    </row>
    <row r="25" spans="1:8" ht="15.75" x14ac:dyDescent="0.25">
      <c r="A25" s="19"/>
      <c r="B25" s="32" t="s">
        <v>5</v>
      </c>
      <c r="C25" s="74"/>
      <c r="D25" s="64"/>
      <c r="E25" s="65"/>
      <c r="F25" s="66"/>
      <c r="G25" s="66"/>
      <c r="H25" s="67"/>
    </row>
    <row r="26" spans="1:8" ht="15.75" x14ac:dyDescent="0.25">
      <c r="A26" s="19"/>
      <c r="B26" s="90">
        <v>214949.82</v>
      </c>
      <c r="C26" s="58" t="s">
        <v>18</v>
      </c>
      <c r="D26" s="54"/>
      <c r="E26" s="55"/>
      <c r="F26" s="56"/>
      <c r="G26" s="56"/>
      <c r="H26" s="57"/>
    </row>
    <row r="27" spans="1:8" ht="15.75" x14ac:dyDescent="0.25">
      <c r="A27" s="33"/>
      <c r="B27" s="88">
        <v>268524.79999999999</v>
      </c>
      <c r="C27" s="113" t="s">
        <v>14</v>
      </c>
      <c r="D27" s="51"/>
      <c r="E27" s="52"/>
      <c r="F27" s="53"/>
      <c r="G27" s="53"/>
      <c r="H27" s="119"/>
    </row>
    <row r="28" spans="1:8" ht="15.75" x14ac:dyDescent="0.25">
      <c r="A28" s="36"/>
      <c r="B28" s="37"/>
      <c r="C28" s="63"/>
      <c r="D28" s="64"/>
      <c r="E28" s="65"/>
      <c r="F28" s="66"/>
      <c r="G28" s="66"/>
      <c r="H28" s="67"/>
    </row>
    <row r="29" spans="1:8" ht="30.75" customHeight="1" x14ac:dyDescent="0.25">
      <c r="A29" s="39" t="s">
        <v>11</v>
      </c>
      <c r="B29" s="42">
        <v>133488.51</v>
      </c>
      <c r="C29" s="107" t="s">
        <v>18</v>
      </c>
      <c r="D29" s="76"/>
      <c r="E29" s="77"/>
      <c r="F29" s="78"/>
      <c r="G29" s="78"/>
      <c r="H29" s="79"/>
    </row>
    <row r="30" spans="1:8" ht="15.75" x14ac:dyDescent="0.25">
      <c r="A30" s="17" t="s">
        <v>3</v>
      </c>
      <c r="B30" s="31">
        <f>B3+B8+B14+B19+B24+B29</f>
        <v>23416870.020000003</v>
      </c>
      <c r="C30" s="80"/>
      <c r="D30" s="81"/>
      <c r="E30" s="82"/>
      <c r="F30" s="83"/>
      <c r="G30" s="83"/>
      <c r="H30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19" sqref="H19"/>
    </sheetView>
  </sheetViews>
  <sheetFormatPr defaultRowHeight="15" x14ac:dyDescent="0.25"/>
  <cols>
    <col min="1" max="1" width="6.28515625" customWidth="1"/>
    <col min="2" max="2" width="27.42578125" customWidth="1"/>
    <col min="3" max="3" width="18.140625" style="125" customWidth="1"/>
    <col min="4" max="4" width="15.28515625" customWidth="1"/>
    <col min="5" max="5" width="17.5703125" customWidth="1"/>
    <col min="6" max="7" width="14" customWidth="1"/>
  </cols>
  <sheetData>
    <row r="1" spans="1:5" x14ac:dyDescent="0.25">
      <c r="A1" s="135" t="s">
        <v>48</v>
      </c>
      <c r="B1" s="123"/>
      <c r="C1" s="124"/>
      <c r="D1" s="123"/>
      <c r="E1" s="123"/>
    </row>
    <row r="2" spans="1:5" x14ac:dyDescent="0.25">
      <c r="A2" s="135" t="s">
        <v>46</v>
      </c>
      <c r="B2" s="123"/>
      <c r="C2" s="124"/>
      <c r="D2" s="123"/>
      <c r="E2" s="123"/>
    </row>
    <row r="3" spans="1:5" x14ac:dyDescent="0.25">
      <c r="A3" s="135"/>
      <c r="B3" s="123"/>
      <c r="C3" s="124"/>
      <c r="D3" s="123"/>
      <c r="E3" s="123"/>
    </row>
    <row r="4" spans="1:5" x14ac:dyDescent="0.25">
      <c r="A4" s="126" t="s">
        <v>24</v>
      </c>
      <c r="B4" s="126" t="s">
        <v>9</v>
      </c>
      <c r="C4" s="127" t="s">
        <v>25</v>
      </c>
    </row>
    <row r="5" spans="1:5" ht="30" x14ac:dyDescent="0.25">
      <c r="A5" s="128">
        <v>1</v>
      </c>
      <c r="B5" s="129" t="s">
        <v>26</v>
      </c>
      <c r="C5" s="130">
        <f>17053736.55+1372674.98+6395912.71+1227746.36</f>
        <v>26050070.600000001</v>
      </c>
    </row>
    <row r="6" spans="1:5" x14ac:dyDescent="0.25">
      <c r="A6" s="128">
        <v>2</v>
      </c>
      <c r="B6" s="128" t="s">
        <v>27</v>
      </c>
      <c r="C6" s="130">
        <f>7098.96+445401.3</f>
        <v>452500.26</v>
      </c>
    </row>
    <row r="7" spans="1:5" x14ac:dyDescent="0.25">
      <c r="A7" s="128">
        <v>3</v>
      </c>
      <c r="B7" s="128" t="s">
        <v>28</v>
      </c>
      <c r="C7" s="130">
        <f>13031.09+117223.23</f>
        <v>130254.31999999999</v>
      </c>
    </row>
    <row r="8" spans="1:5" x14ac:dyDescent="0.25">
      <c r="A8" s="128">
        <v>4</v>
      </c>
      <c r="B8" s="128" t="s">
        <v>29</v>
      </c>
      <c r="C8" s="130">
        <f>5600+1089286.43</f>
        <v>1094886.43</v>
      </c>
    </row>
    <row r="9" spans="1:5" x14ac:dyDescent="0.25">
      <c r="A9" s="128">
        <v>5</v>
      </c>
      <c r="B9" s="128" t="s">
        <v>30</v>
      </c>
      <c r="C9" s="130">
        <f>6799.58+559410.86</f>
        <v>566210.43999999994</v>
      </c>
    </row>
    <row r="10" spans="1:5" x14ac:dyDescent="0.25">
      <c r="A10" s="128">
        <v>6</v>
      </c>
      <c r="B10" s="128" t="s">
        <v>31</v>
      </c>
      <c r="C10" s="130">
        <f>296016.95+4105+1185612.06</f>
        <v>1485734.01</v>
      </c>
    </row>
    <row r="11" spans="1:5" x14ac:dyDescent="0.25">
      <c r="A11" s="128">
        <v>7</v>
      </c>
      <c r="B11" s="128" t="s">
        <v>32</v>
      </c>
      <c r="C11" s="134">
        <f>204192.13+3700+1151853.35</f>
        <v>1359745.48</v>
      </c>
    </row>
    <row r="12" spans="1:5" x14ac:dyDescent="0.25">
      <c r="A12" s="128">
        <v>8</v>
      </c>
      <c r="B12" s="128" t="s">
        <v>33</v>
      </c>
      <c r="C12" s="130">
        <f>263262.46+3400+1679439.96</f>
        <v>1946102.42</v>
      </c>
    </row>
    <row r="13" spans="1:5" x14ac:dyDescent="0.25">
      <c r="A13" s="128">
        <v>9</v>
      </c>
      <c r="B13" s="128" t="s">
        <v>35</v>
      </c>
      <c r="C13" s="130">
        <f>87369.85+1700+1901289.01</f>
        <v>1990358.86</v>
      </c>
    </row>
    <row r="14" spans="1:5" x14ac:dyDescent="0.25">
      <c r="A14" s="128">
        <v>10</v>
      </c>
      <c r="B14" s="128" t="s">
        <v>36</v>
      </c>
      <c r="C14" s="130">
        <f>331170.66+2460211.72</f>
        <v>2791382.3800000004</v>
      </c>
    </row>
    <row r="15" spans="1:5" x14ac:dyDescent="0.25">
      <c r="A15" s="128">
        <v>11</v>
      </c>
      <c r="B15" s="128" t="s">
        <v>37</v>
      </c>
      <c r="C15" s="130">
        <v>229163.25</v>
      </c>
    </row>
    <row r="16" spans="1:5" x14ac:dyDescent="0.25">
      <c r="A16" s="128">
        <v>12</v>
      </c>
      <c r="B16" s="128" t="s">
        <v>38</v>
      </c>
      <c r="C16" s="134">
        <f>1690+393198.32</f>
        <v>394888.32</v>
      </c>
    </row>
    <row r="17" spans="1:5" x14ac:dyDescent="0.25">
      <c r="A17" s="128">
        <v>13</v>
      </c>
      <c r="B17" s="128" t="s">
        <v>39</v>
      </c>
      <c r="C17" s="130">
        <f>1410938.59+1138232.23</f>
        <v>2549170.8200000003</v>
      </c>
    </row>
    <row r="18" spans="1:5" x14ac:dyDescent="0.25">
      <c r="A18" s="128">
        <v>14</v>
      </c>
      <c r="B18" s="128" t="s">
        <v>34</v>
      </c>
      <c r="C18" s="130">
        <f>2278998.59+282518.55</f>
        <v>2561517.1399999997</v>
      </c>
    </row>
    <row r="19" spans="1:5" x14ac:dyDescent="0.25">
      <c r="A19" s="128">
        <v>15</v>
      </c>
      <c r="B19" s="128" t="s">
        <v>40</v>
      </c>
      <c r="C19" s="130">
        <f>3077311.28+575766.75</f>
        <v>3653078.03</v>
      </c>
    </row>
    <row r="20" spans="1:5" x14ac:dyDescent="0.25">
      <c r="A20" s="128">
        <v>16</v>
      </c>
      <c r="B20" s="128" t="s">
        <v>41</v>
      </c>
      <c r="C20" s="134">
        <f>242224.66+3900+1144641.38</f>
        <v>1390766.0399999998</v>
      </c>
    </row>
    <row r="21" spans="1:5" x14ac:dyDescent="0.25">
      <c r="A21" s="128">
        <v>17</v>
      </c>
      <c r="B21" s="128" t="s">
        <v>42</v>
      </c>
      <c r="C21" s="130">
        <f>473995.68+2111998.26+2806524.66</f>
        <v>5392518.5999999996</v>
      </c>
    </row>
    <row r="22" spans="1:5" x14ac:dyDescent="0.25">
      <c r="A22" s="128">
        <v>18</v>
      </c>
      <c r="B22" s="128" t="s">
        <v>44</v>
      </c>
      <c r="C22" s="130">
        <f>1057533.98+19727.9+78499.29</f>
        <v>1155761.17</v>
      </c>
    </row>
    <row r="23" spans="1:5" x14ac:dyDescent="0.25">
      <c r="A23" s="128">
        <v>19</v>
      </c>
      <c r="B23" s="128" t="s">
        <v>43</v>
      </c>
      <c r="C23" s="130">
        <f>134934.96+2253712.93</f>
        <v>2388647.89</v>
      </c>
    </row>
    <row r="24" spans="1:5" x14ac:dyDescent="0.25">
      <c r="A24" s="133"/>
      <c r="B24" s="133" t="s">
        <v>45</v>
      </c>
      <c r="C24" s="132">
        <f>SUM(C5:C23)</f>
        <v>57582756.460000016</v>
      </c>
      <c r="D24" s="123"/>
      <c r="E24" s="1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>КСП Думы г. Покачи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Зырянова Анастасия Валентиновна</cp:lastModifiedBy>
  <cp:lastPrinted>2012-12-07T04:51:32Z</cp:lastPrinted>
  <dcterms:created xsi:type="dcterms:W3CDTF">2011-01-18T05:53:52Z</dcterms:created>
  <dcterms:modified xsi:type="dcterms:W3CDTF">2014-04-02T11:01:41Z</dcterms:modified>
</cp:coreProperties>
</file>