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90" windowWidth="15480" windowHeight="11070" activeTab="2"/>
  </bookViews>
  <sheets>
    <sheet name="приложение №1" sheetId="3" r:id="rId1"/>
    <sheet name="приложение №2" sheetId="1" r:id="rId2"/>
    <sheet name="приложение №3" sheetId="2" r:id="rId3"/>
    <sheet name="приложение №4" sheetId="4" r:id="rId4"/>
    <sheet name="Лист1" sheetId="5" r:id="rId5"/>
    <sheet name="Лист2" sheetId="6" r:id="rId6"/>
    <sheet name="Лист3" sheetId="7" r:id="rId7"/>
  </sheets>
  <calcPr calcId="124519"/>
</workbook>
</file>

<file path=xl/calcChain.xml><?xml version="1.0" encoding="utf-8"?>
<calcChain xmlns="http://schemas.openxmlformats.org/spreadsheetml/2006/main">
  <c r="B23" i="2"/>
  <c r="C20" i="4"/>
  <c r="C19"/>
  <c r="C14"/>
  <c r="C10"/>
  <c r="C9"/>
  <c r="C8"/>
  <c r="D7"/>
  <c r="C7"/>
  <c r="C15"/>
  <c r="C11"/>
  <c r="C5"/>
  <c r="C13"/>
  <c r="C12"/>
  <c r="C6"/>
  <c r="D23"/>
  <c r="C16"/>
  <c r="C22"/>
  <c r="C18"/>
  <c r="C21"/>
  <c r="C17"/>
  <c r="D25" i="3"/>
  <c r="C15"/>
  <c r="C10"/>
  <c r="C9"/>
  <c r="C7"/>
  <c r="C16"/>
  <c r="C14"/>
  <c r="C8"/>
  <c r="C13"/>
  <c r="C12"/>
  <c r="C6"/>
  <c r="C5"/>
  <c r="C25" s="1"/>
  <c r="C21"/>
  <c r="C22"/>
  <c r="C20"/>
  <c r="C19"/>
  <c r="C24"/>
  <c r="C18"/>
  <c r="B27" i="2"/>
  <c r="B15"/>
  <c r="B3"/>
  <c r="B11" l="1"/>
  <c r="B7"/>
  <c r="B19"/>
  <c r="C12" i="1"/>
  <c r="B12"/>
  <c r="B31" i="2" l="1"/>
  <c r="C23" i="4"/>
</calcChain>
</file>

<file path=xl/sharedStrings.xml><?xml version="1.0" encoding="utf-8"?>
<sst xmlns="http://schemas.openxmlformats.org/spreadsheetml/2006/main" count="109" uniqueCount="65">
  <si>
    <t>МУ "ЦБЭО"</t>
  </si>
  <si>
    <t>МУ "УКС"</t>
  </si>
  <si>
    <t>КУМИ</t>
  </si>
  <si>
    <t>Дебиторская</t>
  </si>
  <si>
    <t xml:space="preserve">Администрация </t>
  </si>
  <si>
    <t>Дума города</t>
  </si>
  <si>
    <t>причины</t>
  </si>
  <si>
    <t>в т.ч. просроченная</t>
  </si>
  <si>
    <t>Наименование учреждений</t>
  </si>
  <si>
    <t>Всего:</t>
  </si>
  <si>
    <t>МКУ "Аварийно-спасательная служба"</t>
  </si>
  <si>
    <t>Администрация</t>
  </si>
  <si>
    <t xml:space="preserve">сумма </t>
  </si>
  <si>
    <t xml:space="preserve">                                                                      Причины образования</t>
  </si>
  <si>
    <t>наименование учреждения</t>
  </si>
  <si>
    <t xml:space="preserve">Текущая, образовавшаяся в результате задолженности перед "Поставщиками" и "Подрядчиками" за работы и услуги. </t>
  </si>
  <si>
    <t xml:space="preserve">Дума города </t>
  </si>
  <si>
    <t>МКУ "Управление материально-технического обеспечения"</t>
  </si>
  <si>
    <t>в том числе:</t>
  </si>
  <si>
    <t xml:space="preserve">МКУ "Аварийно-спасательная служба"  </t>
  </si>
  <si>
    <t xml:space="preserve">Состояние дебиторской задолженности по муниципальным (казенным) учреждениям  </t>
  </si>
  <si>
    <t>№ п/п</t>
  </si>
  <si>
    <t>Сумма</t>
  </si>
  <si>
    <t>МБУ "Комбинат питания"</t>
  </si>
  <si>
    <t>МБУ "Городская библиотека"</t>
  </si>
  <si>
    <t>МБОУ "СОШ №2"</t>
  </si>
  <si>
    <t>МБОУ "СОШ №1"</t>
  </si>
  <si>
    <t>МБОУ "СОШ №4"</t>
  </si>
  <si>
    <t>ДЮСШ</t>
  </si>
  <si>
    <t>МБУЗ "ЦГБ"</t>
  </si>
  <si>
    <t>МБУ ДК "Октябрь"</t>
  </si>
  <si>
    <t>МБОУ ДОД "Детская музыкальная школа"</t>
  </si>
  <si>
    <t>ЦРТДиЮ</t>
  </si>
  <si>
    <t>МБУ СОК "Звездный"</t>
  </si>
  <si>
    <t>МБУ "Этвит"</t>
  </si>
  <si>
    <t>МА ДОУ ДСКВ "Югорка"</t>
  </si>
  <si>
    <t>МАУЗ Стоматология</t>
  </si>
  <si>
    <t>МА ДОУ "ЦРР-д/с"</t>
  </si>
  <si>
    <t>МА ДОУ ДСКВ "Рябинушка"</t>
  </si>
  <si>
    <t>МА ДОУ ДСКВ "Солнышко"</t>
  </si>
  <si>
    <t>МАУ ИПЦ "Медиа"</t>
  </si>
  <si>
    <t xml:space="preserve">Причины </t>
  </si>
  <si>
    <t>Итого:</t>
  </si>
  <si>
    <t>МБУ "Краеведческий музей"</t>
  </si>
  <si>
    <t>МА ДОУ ДСКВ "Сказка"</t>
  </si>
  <si>
    <t>Краеведческий музей</t>
  </si>
  <si>
    <t>и автономным учреждениям по состоянию на 01.07.2014 года.</t>
  </si>
  <si>
    <t>МАДОУ ДСКВ "Югорка"</t>
  </si>
  <si>
    <t>МАДОУ "ЦРР-д/с"</t>
  </si>
  <si>
    <t>МАДОУ ДСКВ "Рябинушка"</t>
  </si>
  <si>
    <t>МАДОУ ДСКВ "Солнышко"</t>
  </si>
  <si>
    <t>МАДОУ ДСКВ "Сказка"</t>
  </si>
  <si>
    <t>Наименование учреждения</t>
  </si>
  <si>
    <t xml:space="preserve">Состояние кредиторской задолженности по бюджетным </t>
  </si>
  <si>
    <t xml:space="preserve">Состояние дебиторской задолженности по бюджетным </t>
  </si>
  <si>
    <t>Приложение №1</t>
  </si>
  <si>
    <t>Приложение №2</t>
  </si>
  <si>
    <t>по состоянию на 01.07.2014 года.</t>
  </si>
  <si>
    <t>Приложение №4</t>
  </si>
  <si>
    <t>отсутствие лимитов бюджетных ассигнований</t>
  </si>
  <si>
    <t xml:space="preserve">Ненадлежащее исполнение договорных обязательствпо договору на оказание услуг по пошиву бальных платьев от 09.06.2012 №9/65 ООО «Баженов Глобал Групп». </t>
  </si>
  <si>
    <t xml:space="preserve">Неисполнение обязательств прошлых лет подрядчиком "Омскагропромстрой"-3 по объекту "Пождепо на 4 автомашины г. Покачи" за 2007 год.    </t>
  </si>
  <si>
    <t>Неисполнение договора от 12.08.2005 №5 подрядчиком ООО "Максимум". Недопоставлены грамоты школе №4.</t>
  </si>
  <si>
    <t>Текущая, по заработной плате и начислениям на оплату труда за июнь 2014.</t>
  </si>
  <si>
    <t xml:space="preserve">Расшифровка кредиторской задолженности по муниципальным (казенным) учреждениям по состоянию на 01.07.2014 года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</si>
</sst>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justify"/>
    </xf>
    <xf numFmtId="43" fontId="2" fillId="0" borderId="0" xfId="1" applyFont="1" applyAlignment="1">
      <alignment horizontal="justify" vertical="justify"/>
    </xf>
    <xf numFmtId="43" fontId="2" fillId="0" borderId="0" xfId="1" applyFont="1"/>
    <xf numFmtId="0" fontId="1" fillId="0" borderId="0" xfId="0" applyFont="1"/>
    <xf numFmtId="0" fontId="4" fillId="0" borderId="0" xfId="0" applyFont="1" applyAlignment="1">
      <alignment horizontal="justify" vertical="justify"/>
    </xf>
    <xf numFmtId="43" fontId="4" fillId="0" borderId="0" xfId="1" applyFont="1"/>
    <xf numFmtId="0" fontId="4" fillId="0" borderId="0" xfId="0" applyFont="1"/>
    <xf numFmtId="43" fontId="6" fillId="0" borderId="0" xfId="1" applyFont="1"/>
    <xf numFmtId="0" fontId="6" fillId="0" borderId="0" xfId="0" applyFont="1"/>
    <xf numFmtId="0" fontId="7" fillId="0" borderId="0" xfId="0" applyFont="1" applyAlignment="1">
      <alignment horizontal="left" vertical="top"/>
    </xf>
    <xf numFmtId="43" fontId="7" fillId="0" borderId="0" xfId="1" applyFont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8" fillId="0" borderId="10" xfId="0" applyFont="1" applyBorder="1"/>
    <xf numFmtId="0" fontId="8" fillId="0" borderId="0" xfId="0" applyFont="1"/>
    <xf numFmtId="0" fontId="4" fillId="0" borderId="3" xfId="0" applyFont="1" applyBorder="1"/>
    <xf numFmtId="43" fontId="8" fillId="0" borderId="0" xfId="1" applyFont="1" applyAlignment="1">
      <alignment horizontal="justify" vertical="justify"/>
    </xf>
    <xf numFmtId="43" fontId="8" fillId="0" borderId="0" xfId="0" applyNumberFormat="1" applyFont="1" applyAlignment="1">
      <alignment horizontal="justify" vertical="justify"/>
    </xf>
    <xf numFmtId="0" fontId="10" fillId="0" borderId="3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43" fontId="0" fillId="0" borderId="0" xfId="1" applyFont="1"/>
    <xf numFmtId="43" fontId="8" fillId="0" borderId="0" xfId="1" applyFont="1" applyBorder="1" applyAlignment="1">
      <alignment horizontal="center" wrapText="1"/>
    </xf>
    <xf numFmtId="43" fontId="8" fillId="0" borderId="0" xfId="1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43" fontId="4" fillId="0" borderId="0" xfId="1" applyFont="1" applyBorder="1" applyAlignment="1">
      <alignment horizontal="justify"/>
    </xf>
    <xf numFmtId="0" fontId="4" fillId="0" borderId="0" xfId="0" applyFont="1" applyBorder="1" applyAlignment="1">
      <alignment wrapText="1"/>
    </xf>
    <xf numFmtId="43" fontId="4" fillId="0" borderId="0" xfId="1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43" fontId="4" fillId="0" borderId="0" xfId="1" applyFont="1" applyBorder="1"/>
    <xf numFmtId="43" fontId="10" fillId="0" borderId="0" xfId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0" fontId="12" fillId="0" borderId="0" xfId="0" applyFont="1" applyBorder="1"/>
    <xf numFmtId="43" fontId="12" fillId="0" borderId="0" xfId="1" applyFont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43" fontId="12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0" fillId="0" borderId="0" xfId="1" applyFont="1" applyBorder="1"/>
    <xf numFmtId="0" fontId="0" fillId="0" borderId="0" xfId="0" applyBorder="1" applyAlignment="1">
      <alignment wrapText="1"/>
    </xf>
    <xf numFmtId="49" fontId="13" fillId="0" borderId="2" xfId="0" applyNumberFormat="1" applyFont="1" applyBorder="1" applyAlignment="1">
      <alignment horizontal="left" vertical="center"/>
    </xf>
    <xf numFmtId="49" fontId="13" fillId="0" borderId="4" xfId="1" applyNumberFormat="1" applyFont="1" applyBorder="1" applyAlignment="1">
      <alignment horizontal="left" vertical="justify"/>
    </xf>
    <xf numFmtId="49" fontId="13" fillId="0" borderId="2" xfId="0" applyNumberFormat="1" applyFont="1" applyBorder="1" applyAlignment="1">
      <alignment horizontal="left" vertical="justify"/>
    </xf>
    <xf numFmtId="49" fontId="13" fillId="0" borderId="4" xfId="1" applyNumberFormat="1" applyFont="1" applyBorder="1" applyAlignment="1">
      <alignment horizontal="left"/>
    </xf>
    <xf numFmtId="0" fontId="14" fillId="0" borderId="4" xfId="0" applyFont="1" applyBorder="1"/>
    <xf numFmtId="49" fontId="13" fillId="0" borderId="1" xfId="0" applyNumberFormat="1" applyFont="1" applyBorder="1" applyAlignment="1">
      <alignment horizontal="left" vertical="center"/>
    </xf>
    <xf numFmtId="49" fontId="13" fillId="0" borderId="1" xfId="1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justify"/>
    </xf>
    <xf numFmtId="43" fontId="16" fillId="0" borderId="1" xfId="1" applyFont="1" applyFill="1" applyBorder="1" applyAlignment="1">
      <alignment horizontal="justify"/>
    </xf>
    <xf numFmtId="43" fontId="15" fillId="0" borderId="1" xfId="1" applyFont="1" applyFill="1" applyBorder="1" applyAlignment="1">
      <alignment horizontal="justify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vertical="justify"/>
    </xf>
    <xf numFmtId="43" fontId="16" fillId="0" borderId="1" xfId="1" applyFont="1" applyFill="1" applyBorder="1" applyAlignment="1">
      <alignment horizontal="justify" vertical="justify"/>
    </xf>
    <xf numFmtId="0" fontId="13" fillId="0" borderId="1" xfId="0" applyFont="1" applyBorder="1" applyAlignment="1">
      <alignment horizontal="justify" vertical="justify"/>
    </xf>
    <xf numFmtId="43" fontId="15" fillId="0" borderId="1" xfId="1" applyFont="1" applyFill="1" applyBorder="1" applyAlignment="1">
      <alignment horizontal="justify" vertical="justify"/>
    </xf>
    <xf numFmtId="0" fontId="13" fillId="0" borderId="1" xfId="0" applyFont="1" applyBorder="1" applyAlignment="1">
      <alignment horizontal="left" vertical="justify"/>
    </xf>
    <xf numFmtId="0" fontId="13" fillId="0" borderId="1" xfId="0" applyFont="1" applyBorder="1" applyAlignment="1">
      <alignment horizontal="left" vertical="top" wrapText="1"/>
    </xf>
    <xf numFmtId="43" fontId="15" fillId="0" borderId="1" xfId="1" applyFont="1" applyBorder="1" applyAlignment="1">
      <alignment horizontal="justify"/>
    </xf>
    <xf numFmtId="43" fontId="13" fillId="0" borderId="2" xfId="1" applyFont="1" applyBorder="1" applyAlignment="1">
      <alignment horizontal="justify"/>
    </xf>
    <xf numFmtId="0" fontId="13" fillId="0" borderId="4" xfId="0" applyFont="1" applyBorder="1" applyAlignment="1">
      <alignment horizontal="justify"/>
    </xf>
    <xf numFmtId="43" fontId="13" fillId="0" borderId="4" xfId="1" applyFont="1" applyBorder="1" applyAlignment="1"/>
    <xf numFmtId="0" fontId="14" fillId="0" borderId="0" xfId="0" applyFont="1" applyAlignment="1">
      <alignment horizontal="justify" vertical="justify"/>
    </xf>
    <xf numFmtId="43" fontId="14" fillId="0" borderId="0" xfId="0" applyNumberFormat="1" applyFont="1" applyAlignment="1">
      <alignment horizontal="justify" vertical="justify"/>
    </xf>
    <xf numFmtId="0" fontId="14" fillId="0" borderId="0" xfId="0" applyFont="1"/>
    <xf numFmtId="43" fontId="12" fillId="0" borderId="0" xfId="1" applyFont="1" applyBorder="1" applyAlignment="1">
      <alignment wrapText="1"/>
    </xf>
    <xf numFmtId="0" fontId="6" fillId="0" borderId="0" xfId="0" applyFont="1" applyAlignment="1">
      <alignment horizontal="right" vertical="justify"/>
    </xf>
    <xf numFmtId="0" fontId="5" fillId="0" borderId="1" xfId="0" applyFont="1" applyBorder="1" applyAlignment="1">
      <alignment horizontal="justify" vertical="justify"/>
    </xf>
    <xf numFmtId="43" fontId="5" fillId="0" borderId="1" xfId="1" applyFont="1" applyBorder="1" applyAlignment="1">
      <alignment horizontal="center" vertical="justify"/>
    </xf>
    <xf numFmtId="43" fontId="5" fillId="0" borderId="4" xfId="1" applyFont="1" applyBorder="1" applyAlignment="1">
      <alignment horizontal="center" vertical="justify"/>
    </xf>
    <xf numFmtId="0" fontId="6" fillId="0" borderId="8" xfId="0" applyFont="1" applyBorder="1" applyAlignment="1">
      <alignment horizontal="left"/>
    </xf>
    <xf numFmtId="43" fontId="17" fillId="0" borderId="8" xfId="1" applyFont="1" applyBorder="1" applyAlignment="1">
      <alignment horizontal="justify"/>
    </xf>
    <xf numFmtId="43" fontId="17" fillId="0" borderId="8" xfId="1" applyFont="1" applyBorder="1" applyAlignment="1">
      <alignment horizontal="justify" vertical="justify"/>
    </xf>
    <xf numFmtId="43" fontId="6" fillId="0" borderId="8" xfId="1" applyFont="1" applyBorder="1" applyAlignment="1">
      <alignment horizontal="justify" vertical="justify"/>
    </xf>
    <xf numFmtId="0" fontId="6" fillId="0" borderId="1" xfId="0" applyFont="1" applyBorder="1" applyAlignment="1">
      <alignment horizontal="left" vertical="justify"/>
    </xf>
    <xf numFmtId="43" fontId="17" fillId="0" borderId="1" xfId="1" applyFont="1" applyBorder="1" applyAlignment="1">
      <alignment horizontal="right"/>
    </xf>
    <xf numFmtId="43" fontId="17" fillId="0" borderId="1" xfId="1" applyFont="1" applyBorder="1" applyAlignment="1">
      <alignment horizontal="right" vertical="justify"/>
    </xf>
    <xf numFmtId="43" fontId="6" fillId="0" borderId="1" xfId="1" applyFont="1" applyBorder="1" applyAlignment="1">
      <alignment horizontal="right" vertical="justify"/>
    </xf>
    <xf numFmtId="0" fontId="6" fillId="0" borderId="1" xfId="0" applyFont="1" applyBorder="1" applyAlignment="1">
      <alignment horizontal="left"/>
    </xf>
    <xf numFmtId="43" fontId="17" fillId="0" borderId="1" xfId="1" applyFont="1" applyBorder="1" applyAlignment="1">
      <alignment horizontal="justify"/>
    </xf>
    <xf numFmtId="43" fontId="17" fillId="0" borderId="12" xfId="1" applyFont="1" applyBorder="1" applyAlignment="1">
      <alignment horizontal="justify" vertical="justify"/>
    </xf>
    <xf numFmtId="43" fontId="6" fillId="0" borderId="12" xfId="1" applyFont="1" applyBorder="1" applyAlignment="1">
      <alignment horizontal="justify" vertical="justify"/>
    </xf>
    <xf numFmtId="43" fontId="17" fillId="0" borderId="2" xfId="1" applyFont="1" applyBorder="1" applyAlignment="1">
      <alignment horizontal="justify"/>
    </xf>
    <xf numFmtId="43" fontId="6" fillId="0" borderId="3" xfId="1" applyFont="1" applyBorder="1" applyAlignment="1">
      <alignment horizontal="left" vertical="justify"/>
    </xf>
    <xf numFmtId="43" fontId="6" fillId="0" borderId="8" xfId="1" applyFont="1" applyBorder="1" applyAlignment="1">
      <alignment horizontal="left" vertical="justify"/>
    </xf>
    <xf numFmtId="0" fontId="9" fillId="0" borderId="1" xfId="0" applyFont="1" applyBorder="1" applyAlignment="1">
      <alignment horizontal="justify" vertical="justify"/>
    </xf>
    <xf numFmtId="43" fontId="9" fillId="0" borderId="1" xfId="1" applyFont="1" applyBorder="1" applyAlignment="1">
      <alignment horizontal="justify" vertical="justify"/>
    </xf>
    <xf numFmtId="43" fontId="9" fillId="0" borderId="1" xfId="1" applyFont="1" applyBorder="1" applyAlignment="1">
      <alignment horizontal="center" vertical="justify"/>
    </xf>
    <xf numFmtId="0" fontId="6" fillId="0" borderId="0" xfId="0" applyFont="1" applyAlignment="1">
      <alignment horizontal="right"/>
    </xf>
    <xf numFmtId="0" fontId="6" fillId="0" borderId="11" xfId="0" applyFont="1" applyBorder="1"/>
    <xf numFmtId="0" fontId="5" fillId="0" borderId="9" xfId="0" applyFont="1" applyBorder="1"/>
    <xf numFmtId="43" fontId="5" fillId="0" borderId="9" xfId="1" applyFont="1" applyBorder="1"/>
    <xf numFmtId="0" fontId="5" fillId="0" borderId="10" xfId="0" applyFont="1" applyBorder="1"/>
    <xf numFmtId="0" fontId="6" fillId="0" borderId="5" xfId="0" applyFont="1" applyBorder="1"/>
    <xf numFmtId="0" fontId="5" fillId="0" borderId="6" xfId="0" applyFont="1" applyBorder="1"/>
    <xf numFmtId="43" fontId="5" fillId="0" borderId="6" xfId="1" applyFont="1" applyBorder="1"/>
    <xf numFmtId="0" fontId="5" fillId="0" borderId="7" xfId="0" applyFont="1" applyBorder="1"/>
    <xf numFmtId="0" fontId="6" fillId="0" borderId="1" xfId="0" applyFont="1" applyBorder="1"/>
    <xf numFmtId="43" fontId="17" fillId="0" borderId="1" xfId="1" applyFont="1" applyBorder="1"/>
    <xf numFmtId="43" fontId="6" fillId="0" borderId="1" xfId="1" applyFont="1" applyBorder="1"/>
    <xf numFmtId="43" fontId="18" fillId="0" borderId="1" xfId="1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17" fillId="0" borderId="1" xfId="1" applyFont="1" applyFill="1" applyBorder="1"/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 vertical="justify"/>
    </xf>
    <xf numFmtId="49" fontId="13" fillId="0" borderId="1" xfId="1" applyNumberFormat="1" applyFont="1" applyBorder="1" applyAlignment="1">
      <alignment horizontal="left"/>
    </xf>
    <xf numFmtId="0" fontId="14" fillId="0" borderId="1" xfId="0" applyFont="1" applyBorder="1"/>
    <xf numFmtId="43" fontId="14" fillId="0" borderId="1" xfId="1" applyFont="1" applyBorder="1" applyAlignment="1">
      <alignment horizontal="justify"/>
    </xf>
    <xf numFmtId="43" fontId="14" fillId="0" borderId="1" xfId="1" applyFont="1" applyBorder="1" applyAlignment="1"/>
    <xf numFmtId="0" fontId="14" fillId="0" borderId="1" xfId="0" applyFont="1" applyBorder="1" applyAlignment="1"/>
    <xf numFmtId="49" fontId="14" fillId="0" borderId="1" xfId="0" applyNumberFormat="1" applyFont="1" applyBorder="1" applyAlignment="1">
      <alignment horizontal="left"/>
    </xf>
    <xf numFmtId="43" fontId="14" fillId="0" borderId="1" xfId="1" applyFont="1" applyBorder="1"/>
    <xf numFmtId="43" fontId="13" fillId="0" borderId="1" xfId="1" applyFont="1" applyBorder="1" applyAlignment="1">
      <alignment horizontal="justify" vertical="justify"/>
    </xf>
    <xf numFmtId="43" fontId="13" fillId="0" borderId="1" xfId="1" applyFont="1" applyBorder="1"/>
    <xf numFmtId="43" fontId="14" fillId="0" borderId="1" xfId="1" applyFont="1" applyBorder="1" applyAlignment="1">
      <alignment horizontal="justify" vertic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>
      <selection activeCell="J25" sqref="J25"/>
    </sheetView>
  </sheetViews>
  <sheetFormatPr defaultRowHeight="15"/>
  <cols>
    <col min="1" max="1" width="4.140625" customWidth="1"/>
    <col min="2" max="2" width="27.42578125" customWidth="1"/>
    <col min="3" max="3" width="16.5703125" style="23" customWidth="1"/>
    <col min="4" max="4" width="15.5703125" style="23" customWidth="1"/>
    <col min="5" max="5" width="42.7109375" customWidth="1"/>
  </cols>
  <sheetData>
    <row r="1" spans="1:12" ht="15.75">
      <c r="A1" s="10"/>
      <c r="B1" s="10"/>
      <c r="C1" s="9"/>
      <c r="D1" s="9"/>
      <c r="E1" s="92" t="s">
        <v>55</v>
      </c>
    </row>
    <row r="2" spans="1:12" ht="15.75">
      <c r="A2" s="93"/>
      <c r="B2" s="94" t="s">
        <v>54</v>
      </c>
      <c r="C2" s="95"/>
      <c r="D2" s="95"/>
      <c r="E2" s="96"/>
      <c r="F2" s="22"/>
      <c r="G2" s="22"/>
      <c r="H2" s="22"/>
      <c r="I2" s="22"/>
      <c r="J2" s="22"/>
      <c r="K2" s="22"/>
      <c r="L2" s="22"/>
    </row>
    <row r="3" spans="1:12" ht="15.75">
      <c r="A3" s="97"/>
      <c r="B3" s="98" t="s">
        <v>46</v>
      </c>
      <c r="C3" s="99"/>
      <c r="D3" s="99"/>
      <c r="E3" s="100"/>
      <c r="F3" s="22"/>
      <c r="G3" s="22"/>
      <c r="H3" s="22"/>
      <c r="I3" s="22"/>
      <c r="J3" s="22"/>
      <c r="K3" s="22"/>
      <c r="L3" s="22"/>
    </row>
    <row r="4" spans="1:12" ht="31.5">
      <c r="A4" s="108" t="s">
        <v>21</v>
      </c>
      <c r="B4" s="108" t="s">
        <v>14</v>
      </c>
      <c r="C4" s="109" t="s">
        <v>22</v>
      </c>
      <c r="D4" s="110" t="s">
        <v>7</v>
      </c>
      <c r="E4" s="111" t="s">
        <v>41</v>
      </c>
    </row>
    <row r="5" spans="1:12" ht="15.75">
      <c r="A5" s="101">
        <v>1</v>
      </c>
      <c r="B5" s="101" t="s">
        <v>23</v>
      </c>
      <c r="C5" s="102">
        <f>390073.69+1750602.97</f>
        <v>2140676.66</v>
      </c>
      <c r="D5" s="103"/>
      <c r="E5" s="101"/>
    </row>
    <row r="6" spans="1:12" ht="15.75">
      <c r="A6" s="101">
        <v>2</v>
      </c>
      <c r="B6" s="101" t="s">
        <v>24</v>
      </c>
      <c r="C6" s="102">
        <f>44928.06+71937.3</f>
        <v>116865.36</v>
      </c>
      <c r="D6" s="103"/>
      <c r="E6" s="101"/>
    </row>
    <row r="7" spans="1:12" ht="15.75">
      <c r="A7" s="101">
        <v>3</v>
      </c>
      <c r="B7" s="101" t="s">
        <v>26</v>
      </c>
      <c r="C7" s="102">
        <f>85341.8+7506.6</f>
        <v>92848.400000000009</v>
      </c>
      <c r="D7" s="103"/>
      <c r="E7" s="101"/>
    </row>
    <row r="8" spans="1:12" ht="15.75">
      <c r="A8" s="101">
        <v>4</v>
      </c>
      <c r="B8" s="101" t="s">
        <v>25</v>
      </c>
      <c r="C8" s="102">
        <f>-25980.86-56887</f>
        <v>-82867.86</v>
      </c>
      <c r="D8" s="103"/>
      <c r="E8" s="101"/>
    </row>
    <row r="9" spans="1:12" ht="15.75">
      <c r="A9" s="101">
        <v>5</v>
      </c>
      <c r="B9" s="101" t="s">
        <v>27</v>
      </c>
      <c r="C9" s="102">
        <f>-4648.24+809093.49+466.1</f>
        <v>804911.35</v>
      </c>
      <c r="D9" s="103"/>
      <c r="E9" s="101"/>
    </row>
    <row r="10" spans="1:12" ht="15.75">
      <c r="A10" s="101">
        <v>6</v>
      </c>
      <c r="B10" s="101" t="s">
        <v>28</v>
      </c>
      <c r="C10" s="102">
        <f>11426.28+235477.2+725055.89</f>
        <v>971959.37</v>
      </c>
      <c r="D10" s="103"/>
      <c r="E10" s="101"/>
    </row>
    <row r="11" spans="1:12" ht="15.75">
      <c r="A11" s="101">
        <v>7</v>
      </c>
      <c r="B11" s="101" t="s">
        <v>29</v>
      </c>
      <c r="C11" s="104"/>
      <c r="D11" s="103"/>
      <c r="E11" s="101"/>
    </row>
    <row r="12" spans="1:12" ht="63" customHeight="1">
      <c r="A12" s="101">
        <v>8</v>
      </c>
      <c r="B12" s="101" t="s">
        <v>30</v>
      </c>
      <c r="C12" s="102">
        <f>0+35400</f>
        <v>35400</v>
      </c>
      <c r="D12" s="103">
        <v>48000</v>
      </c>
      <c r="E12" s="113" t="s">
        <v>60</v>
      </c>
    </row>
    <row r="13" spans="1:12" ht="31.5">
      <c r="A13" s="101">
        <v>9</v>
      </c>
      <c r="B13" s="105" t="s">
        <v>31</v>
      </c>
      <c r="C13" s="102">
        <f>15220.74-28013.4</f>
        <v>-12792.660000000002</v>
      </c>
      <c r="D13" s="103"/>
      <c r="E13" s="101"/>
    </row>
    <row r="14" spans="1:12" ht="15.75">
      <c r="A14" s="101">
        <v>10</v>
      </c>
      <c r="B14" s="101" t="s">
        <v>32</v>
      </c>
      <c r="C14" s="102">
        <f>2232.8+29480-800</f>
        <v>30912.799999999999</v>
      </c>
      <c r="D14" s="103"/>
      <c r="E14" s="101"/>
    </row>
    <row r="15" spans="1:12" ht="15.75">
      <c r="A15" s="101">
        <v>11</v>
      </c>
      <c r="B15" s="101" t="s">
        <v>33</v>
      </c>
      <c r="C15" s="102">
        <f>0+43180+104845.19</f>
        <v>148025.19</v>
      </c>
      <c r="D15" s="103"/>
      <c r="E15" s="101"/>
    </row>
    <row r="16" spans="1:12" ht="15.75">
      <c r="A16" s="101">
        <v>12</v>
      </c>
      <c r="B16" s="101" t="s">
        <v>34</v>
      </c>
      <c r="C16" s="102">
        <f>0+8870+1000</f>
        <v>9870</v>
      </c>
      <c r="D16" s="103"/>
      <c r="E16" s="101"/>
    </row>
    <row r="17" spans="1:5" ht="15.75">
      <c r="A17" s="101">
        <v>13</v>
      </c>
      <c r="B17" s="101" t="s">
        <v>36</v>
      </c>
      <c r="C17" s="104"/>
      <c r="D17" s="103"/>
      <c r="E17" s="101"/>
    </row>
    <row r="18" spans="1:5" ht="15.75">
      <c r="A18" s="101">
        <v>14</v>
      </c>
      <c r="B18" s="101" t="s">
        <v>47</v>
      </c>
      <c r="C18" s="102">
        <f>11622.71+2350.56+17620</f>
        <v>31593.269999999997</v>
      </c>
      <c r="D18" s="103"/>
      <c r="E18" s="101"/>
    </row>
    <row r="19" spans="1:5" ht="15.75">
      <c r="A19" s="101">
        <v>15</v>
      </c>
      <c r="B19" s="101" t="s">
        <v>48</v>
      </c>
      <c r="C19" s="102">
        <f>12364.68+52905.71+22051.12</f>
        <v>87321.51</v>
      </c>
      <c r="D19" s="103"/>
      <c r="E19" s="101"/>
    </row>
    <row r="20" spans="1:5" ht="15.75">
      <c r="A20" s="101">
        <v>16</v>
      </c>
      <c r="B20" s="101" t="s">
        <v>49</v>
      </c>
      <c r="C20" s="102">
        <f>73214.33+111109+22476.86</f>
        <v>206800.19</v>
      </c>
      <c r="D20" s="103"/>
      <c r="E20" s="101"/>
    </row>
    <row r="21" spans="1:5" ht="15.75">
      <c r="A21" s="101">
        <v>17</v>
      </c>
      <c r="B21" s="101" t="s">
        <v>50</v>
      </c>
      <c r="C21" s="102">
        <f>65050+10900.48+16100</f>
        <v>92050.48</v>
      </c>
      <c r="D21" s="103"/>
      <c r="E21" s="101"/>
    </row>
    <row r="22" spans="1:5" ht="15.75">
      <c r="A22" s="101">
        <v>18</v>
      </c>
      <c r="B22" s="101" t="s">
        <v>45</v>
      </c>
      <c r="C22" s="102">
        <f>0</f>
        <v>0</v>
      </c>
      <c r="D22" s="103"/>
      <c r="E22" s="101"/>
    </row>
    <row r="23" spans="1:5" ht="14.25" customHeight="1">
      <c r="A23" s="101">
        <v>19</v>
      </c>
      <c r="B23" s="101" t="s">
        <v>40</v>
      </c>
      <c r="C23" s="102">
        <v>0</v>
      </c>
      <c r="D23" s="103"/>
      <c r="E23" s="101"/>
    </row>
    <row r="24" spans="1:5" ht="14.25" customHeight="1">
      <c r="A24" s="101">
        <v>20</v>
      </c>
      <c r="B24" s="101" t="s">
        <v>51</v>
      </c>
      <c r="C24" s="102">
        <f>455511.63+61818.24</f>
        <v>517329.87</v>
      </c>
      <c r="D24" s="103"/>
      <c r="E24" s="101"/>
    </row>
    <row r="25" spans="1:5" s="22" customFormat="1" ht="14.25" customHeight="1">
      <c r="A25" s="106"/>
      <c r="B25" s="106" t="s">
        <v>42</v>
      </c>
      <c r="C25" s="107">
        <f>SUM(C5:C24)</f>
        <v>5190903.9300000006</v>
      </c>
      <c r="D25" s="107">
        <f>SUM(D5:D24)</f>
        <v>48000</v>
      </c>
      <c r="E25" s="106"/>
    </row>
    <row r="26" spans="1:5" ht="15.75">
      <c r="A26" s="10"/>
      <c r="B26" s="10"/>
      <c r="C26" s="9"/>
      <c r="D26" s="9"/>
      <c r="E26" s="10"/>
    </row>
    <row r="27" spans="1:5">
      <c r="A27" s="36"/>
      <c r="B27" s="37"/>
      <c r="C27" s="38"/>
      <c r="D27" s="38"/>
      <c r="E27" s="37"/>
    </row>
    <row r="28" spans="1:5">
      <c r="A28" s="36"/>
      <c r="B28" s="37"/>
      <c r="C28" s="38"/>
      <c r="D28" s="38"/>
      <c r="E28" s="37"/>
    </row>
    <row r="29" spans="1:5">
      <c r="A29" s="39"/>
      <c r="B29" s="40"/>
      <c r="C29" s="41"/>
      <c r="D29" s="69"/>
      <c r="E29" s="42"/>
    </row>
    <row r="30" spans="1:5">
      <c r="A30" s="36"/>
      <c r="B30" s="36"/>
      <c r="C30" s="43"/>
      <c r="D30" s="43"/>
      <c r="E30" s="36"/>
    </row>
    <row r="31" spans="1:5">
      <c r="A31" s="36"/>
      <c r="B31" s="36"/>
      <c r="C31" s="43"/>
      <c r="D31" s="43"/>
      <c r="E31" s="36"/>
    </row>
    <row r="32" spans="1:5">
      <c r="A32" s="36"/>
      <c r="B32" s="36"/>
      <c r="C32" s="43"/>
      <c r="D32" s="43"/>
      <c r="E32" s="36"/>
    </row>
    <row r="33" spans="1:5">
      <c r="A33" s="36"/>
      <c r="B33" s="36"/>
      <c r="C33" s="43"/>
      <c r="D33" s="43"/>
      <c r="E33" s="36"/>
    </row>
    <row r="34" spans="1:5">
      <c r="A34" s="36"/>
      <c r="B34" s="36"/>
      <c r="C34" s="43"/>
      <c r="D34" s="43"/>
      <c r="E34" s="36"/>
    </row>
    <row r="35" spans="1:5">
      <c r="A35" s="36"/>
      <c r="B35" s="36"/>
      <c r="C35" s="43"/>
      <c r="D35" s="43"/>
      <c r="E35" s="36"/>
    </row>
    <row r="36" spans="1:5">
      <c r="A36" s="36"/>
      <c r="B36" s="36"/>
      <c r="C36" s="43"/>
      <c r="D36" s="43"/>
      <c r="E36" s="36"/>
    </row>
    <row r="37" spans="1:5">
      <c r="A37" s="36"/>
      <c r="B37" s="36"/>
      <c r="C37" s="43"/>
      <c r="D37" s="43"/>
      <c r="E37" s="36"/>
    </row>
    <row r="38" spans="1:5">
      <c r="A38" s="36"/>
      <c r="B38" s="44"/>
      <c r="C38" s="43"/>
      <c r="D38" s="43"/>
      <c r="E38" s="36"/>
    </row>
    <row r="39" spans="1:5">
      <c r="A39" s="36"/>
      <c r="B39" s="36"/>
      <c r="C39" s="43"/>
      <c r="D39" s="43"/>
      <c r="E39" s="36"/>
    </row>
    <row r="40" spans="1:5">
      <c r="A40" s="36"/>
      <c r="B40" s="36"/>
      <c r="C40" s="43"/>
      <c r="D40" s="43"/>
      <c r="E40" s="36"/>
    </row>
    <row r="41" spans="1:5">
      <c r="A41" s="36"/>
      <c r="B41" s="36"/>
      <c r="C41" s="43"/>
      <c r="D41" s="43"/>
      <c r="E41" s="36"/>
    </row>
    <row r="42" spans="1:5">
      <c r="A42" s="36"/>
      <c r="B42" s="36"/>
      <c r="C42" s="43"/>
      <c r="D42" s="43"/>
      <c r="E42" s="36"/>
    </row>
    <row r="43" spans="1:5">
      <c r="A43" s="36"/>
      <c r="B43" s="36"/>
      <c r="C43" s="43"/>
      <c r="D43" s="43"/>
      <c r="E43" s="36"/>
    </row>
    <row r="44" spans="1:5">
      <c r="A44" s="36"/>
      <c r="B44" s="36"/>
      <c r="C44" s="43"/>
      <c r="D44" s="43"/>
      <c r="E44" s="36"/>
    </row>
    <row r="45" spans="1:5">
      <c r="A45" s="36"/>
      <c r="B45" s="36"/>
      <c r="C45" s="43"/>
      <c r="D45" s="43"/>
      <c r="E45" s="36"/>
    </row>
    <row r="46" spans="1:5">
      <c r="A46" s="36"/>
      <c r="B46" s="36"/>
      <c r="C46" s="43"/>
      <c r="D46" s="43"/>
      <c r="E46" s="36"/>
    </row>
    <row r="47" spans="1:5">
      <c r="A47" s="36"/>
      <c r="B47" s="36"/>
      <c r="C47" s="43"/>
      <c r="D47" s="43"/>
      <c r="E47" s="36"/>
    </row>
    <row r="48" spans="1:5">
      <c r="A48" s="36"/>
      <c r="B48" s="36"/>
      <c r="C48" s="43"/>
      <c r="D48" s="43"/>
      <c r="E48" s="36"/>
    </row>
    <row r="49" spans="1:5">
      <c r="A49" s="36"/>
      <c r="B49" s="36"/>
      <c r="C49" s="43"/>
      <c r="D49" s="43"/>
      <c r="E49" s="36"/>
    </row>
    <row r="50" spans="1:5">
      <c r="A50" s="37"/>
      <c r="B50" s="37"/>
      <c r="C50" s="38"/>
      <c r="D50" s="38"/>
      <c r="E50" s="37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F24" sqref="F24"/>
    </sheetView>
  </sheetViews>
  <sheetFormatPr defaultColWidth="9.140625" defaultRowHeight="15.75" customHeight="1"/>
  <cols>
    <col min="1" max="1" width="29.5703125" style="2" customWidth="1"/>
    <col min="2" max="3" width="18.5703125" style="3" customWidth="1"/>
    <col min="4" max="4" width="44.140625" style="2" customWidth="1"/>
    <col min="5" max="5" width="18.140625" style="4" customWidth="1"/>
    <col min="6" max="6" width="18.140625" style="1" customWidth="1"/>
    <col min="7" max="7" width="15.42578125" style="1" customWidth="1"/>
    <col min="8" max="8" width="9.140625" style="1" hidden="1" customWidth="1"/>
    <col min="9" max="16384" width="9.140625" style="1"/>
  </cols>
  <sheetData>
    <row r="1" spans="1:10" ht="15.75" customHeight="1">
      <c r="D1" s="70" t="s">
        <v>56</v>
      </c>
    </row>
    <row r="2" spans="1:10" ht="15.75" customHeight="1">
      <c r="A2" s="11" t="s">
        <v>20</v>
      </c>
      <c r="B2" s="12"/>
      <c r="C2" s="12"/>
      <c r="D2" s="13"/>
      <c r="E2" s="7"/>
      <c r="F2" s="8"/>
      <c r="G2" s="8"/>
      <c r="H2" s="8"/>
      <c r="I2" s="8"/>
      <c r="J2" s="8"/>
    </row>
    <row r="3" spans="1:10" ht="15.75" customHeight="1">
      <c r="A3" s="11" t="s">
        <v>57</v>
      </c>
      <c r="B3" s="12"/>
      <c r="C3" s="12"/>
      <c r="D3" s="13"/>
      <c r="E3" s="7"/>
      <c r="F3" s="8"/>
      <c r="G3" s="8"/>
      <c r="H3" s="8"/>
      <c r="I3" s="8"/>
      <c r="J3" s="8"/>
    </row>
    <row r="4" spans="1:10" s="5" customFormat="1" ht="35.25" customHeight="1">
      <c r="A4" s="71" t="s">
        <v>8</v>
      </c>
      <c r="B4" s="72" t="s">
        <v>3</v>
      </c>
      <c r="C4" s="73" t="s">
        <v>7</v>
      </c>
      <c r="D4" s="114" t="s">
        <v>6</v>
      </c>
      <c r="E4" s="24"/>
      <c r="F4" s="25"/>
      <c r="G4" s="26"/>
      <c r="H4" s="14"/>
      <c r="I4" s="15"/>
      <c r="J4" s="15"/>
    </row>
    <row r="5" spans="1:10" ht="16.5" customHeight="1">
      <c r="A5" s="74" t="s">
        <v>4</v>
      </c>
      <c r="B5" s="75">
        <v>7893400.9100000001</v>
      </c>
      <c r="C5" s="76"/>
      <c r="D5" s="77"/>
      <c r="E5" s="27"/>
      <c r="F5" s="27"/>
      <c r="G5" s="28"/>
      <c r="H5" s="16"/>
      <c r="I5" s="8"/>
      <c r="J5" s="8"/>
    </row>
    <row r="6" spans="1:10" ht="16.5" customHeight="1">
      <c r="A6" s="78" t="s">
        <v>10</v>
      </c>
      <c r="B6" s="79">
        <v>0</v>
      </c>
      <c r="C6" s="80"/>
      <c r="D6" s="81"/>
      <c r="E6" s="29"/>
      <c r="F6" s="30"/>
      <c r="G6" s="31"/>
      <c r="H6" s="16"/>
      <c r="I6" s="8"/>
      <c r="J6" s="8"/>
    </row>
    <row r="7" spans="1:10" ht="47.25">
      <c r="A7" s="78" t="s">
        <v>17</v>
      </c>
      <c r="B7" s="79">
        <v>90784.93</v>
      </c>
      <c r="C7" s="80"/>
      <c r="D7" s="81"/>
      <c r="E7" s="29"/>
      <c r="F7" s="30"/>
      <c r="G7" s="31"/>
      <c r="H7" s="16"/>
      <c r="I7" s="8"/>
      <c r="J7" s="8"/>
    </row>
    <row r="8" spans="1:10" ht="15.75" customHeight="1">
      <c r="A8" s="82" t="s">
        <v>5</v>
      </c>
      <c r="B8" s="79">
        <v>0</v>
      </c>
      <c r="C8" s="80"/>
      <c r="D8" s="81"/>
      <c r="E8" s="29"/>
      <c r="F8" s="30"/>
      <c r="G8" s="31"/>
      <c r="H8" s="16"/>
      <c r="I8" s="8"/>
      <c r="J8" s="8"/>
    </row>
    <row r="9" spans="1:10" ht="15.75" customHeight="1">
      <c r="A9" s="82" t="s">
        <v>0</v>
      </c>
      <c r="B9" s="83">
        <v>-18485.009999999998</v>
      </c>
      <c r="C9" s="84"/>
      <c r="D9" s="85"/>
      <c r="E9" s="29"/>
      <c r="F9" s="30"/>
      <c r="G9" s="31"/>
      <c r="H9" s="16"/>
      <c r="I9" s="8"/>
      <c r="J9" s="8"/>
    </row>
    <row r="10" spans="1:10" ht="69" customHeight="1">
      <c r="A10" s="82" t="s">
        <v>1</v>
      </c>
      <c r="B10" s="86">
        <v>303259.75</v>
      </c>
      <c r="C10" s="83">
        <v>282099.5</v>
      </c>
      <c r="D10" s="87" t="s">
        <v>61</v>
      </c>
      <c r="E10" s="32"/>
      <c r="F10" s="27"/>
      <c r="G10" s="30"/>
      <c r="H10" s="16"/>
      <c r="I10" s="8"/>
      <c r="J10" s="8"/>
    </row>
    <row r="11" spans="1:10" ht="49.5" customHeight="1">
      <c r="A11" s="82" t="s">
        <v>2</v>
      </c>
      <c r="B11" s="83">
        <v>830047.66</v>
      </c>
      <c r="C11" s="75">
        <v>1037.7</v>
      </c>
      <c r="D11" s="88" t="s">
        <v>62</v>
      </c>
      <c r="E11" s="32"/>
      <c r="F11" s="31"/>
      <c r="G11" s="31"/>
      <c r="H11" s="16"/>
      <c r="I11" s="8"/>
      <c r="J11" s="8"/>
    </row>
    <row r="12" spans="1:10" s="21" customFormat="1">
      <c r="A12" s="89" t="s">
        <v>9</v>
      </c>
      <c r="B12" s="90">
        <f>SUM(B5:B11)</f>
        <v>9099008.2400000002</v>
      </c>
      <c r="C12" s="90">
        <f>SUM(C10:C11)</f>
        <v>283137.2</v>
      </c>
      <c r="D12" s="91"/>
      <c r="E12" s="33"/>
      <c r="F12" s="34"/>
      <c r="G12" s="35"/>
      <c r="H12" s="19"/>
      <c r="I12" s="20"/>
      <c r="J12" s="20"/>
    </row>
    <row r="13" spans="1:10" ht="15.75" customHeight="1">
      <c r="A13" s="6"/>
      <c r="B13" s="17"/>
      <c r="C13" s="17"/>
      <c r="D13" s="18"/>
      <c r="E13" s="7"/>
      <c r="F13" s="8"/>
      <c r="G13" s="8"/>
      <c r="H13" s="8"/>
      <c r="I13" s="8"/>
      <c r="J13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>
      <selection activeCell="C8" sqref="C8"/>
    </sheetView>
  </sheetViews>
  <sheetFormatPr defaultColWidth="9.140625" defaultRowHeight="15.75" customHeight="1"/>
  <cols>
    <col min="1" max="1" width="29.28515625" style="66" customWidth="1"/>
    <col min="2" max="2" width="16.85546875" style="66" customWidth="1"/>
    <col min="3" max="3" width="9.140625" style="66"/>
    <col min="4" max="10" width="9.140625" style="68"/>
    <col min="11" max="11" width="9.140625" style="68" customWidth="1"/>
    <col min="12" max="12" width="9.140625" style="68"/>
    <col min="13" max="13" width="9.140625" style="68" customWidth="1"/>
    <col min="14" max="16384" width="9.140625" style="1"/>
  </cols>
  <sheetData>
    <row r="1" spans="1:13" ht="15.75" customHeight="1">
      <c r="A1" s="45" t="s">
        <v>64</v>
      </c>
      <c r="B1" s="46"/>
      <c r="C1" s="46"/>
      <c r="D1" s="47"/>
      <c r="E1" s="48"/>
      <c r="F1" s="49"/>
      <c r="G1" s="49"/>
      <c r="H1" s="49"/>
      <c r="I1" s="49"/>
      <c r="J1" s="49"/>
      <c r="K1" s="49"/>
      <c r="L1" s="49"/>
      <c r="M1" s="49"/>
    </row>
    <row r="2" spans="1:13" ht="15.75" customHeight="1">
      <c r="A2" s="50" t="s">
        <v>14</v>
      </c>
      <c r="B2" s="51" t="s">
        <v>12</v>
      </c>
      <c r="C2" s="115" t="s">
        <v>13</v>
      </c>
      <c r="D2" s="116"/>
      <c r="E2" s="117"/>
      <c r="F2" s="118"/>
      <c r="G2" s="118"/>
      <c r="H2" s="118"/>
      <c r="I2" s="118"/>
      <c r="J2" s="118"/>
      <c r="K2" s="118"/>
      <c r="L2" s="118"/>
      <c r="M2" s="118"/>
    </row>
    <row r="3" spans="1:13" ht="15.75" customHeight="1">
      <c r="A3" s="52" t="s">
        <v>1</v>
      </c>
      <c r="B3" s="54">
        <f>B5+B6</f>
        <v>2324560.12</v>
      </c>
      <c r="C3" s="119"/>
      <c r="D3" s="120"/>
      <c r="E3" s="121"/>
      <c r="F3" s="118"/>
      <c r="G3" s="118"/>
      <c r="H3" s="118"/>
      <c r="I3" s="118"/>
      <c r="J3" s="118"/>
      <c r="K3" s="118"/>
      <c r="L3" s="118"/>
      <c r="M3" s="118"/>
    </row>
    <row r="4" spans="1:13" ht="15.75" customHeight="1">
      <c r="A4" s="52"/>
      <c r="B4" s="53" t="s">
        <v>18</v>
      </c>
      <c r="C4" s="119"/>
      <c r="D4" s="120"/>
      <c r="E4" s="121"/>
      <c r="F4" s="118"/>
      <c r="G4" s="118"/>
      <c r="H4" s="118"/>
      <c r="I4" s="118"/>
      <c r="J4" s="118"/>
      <c r="K4" s="118"/>
      <c r="L4" s="118"/>
      <c r="M4" s="118"/>
    </row>
    <row r="5" spans="1:13" ht="15.75" customHeight="1">
      <c r="A5" s="52"/>
      <c r="B5" s="53">
        <v>203495.44</v>
      </c>
      <c r="C5" s="122" t="s">
        <v>63</v>
      </c>
      <c r="D5" s="120"/>
      <c r="E5" s="121"/>
      <c r="F5" s="118"/>
      <c r="G5" s="118"/>
      <c r="H5" s="118"/>
      <c r="I5" s="118"/>
      <c r="J5" s="118"/>
      <c r="K5" s="118"/>
      <c r="L5" s="118"/>
      <c r="M5" s="118"/>
    </row>
    <row r="6" spans="1:13" ht="15.75" customHeight="1">
      <c r="A6" s="52"/>
      <c r="B6" s="53">
        <v>2121064.6800000002</v>
      </c>
      <c r="C6" s="122" t="s">
        <v>15</v>
      </c>
      <c r="D6" s="120"/>
      <c r="E6" s="121"/>
      <c r="F6" s="118"/>
      <c r="G6" s="118"/>
      <c r="H6" s="118"/>
      <c r="I6" s="118"/>
      <c r="J6" s="118"/>
      <c r="K6" s="118"/>
      <c r="L6" s="118"/>
      <c r="M6" s="118"/>
    </row>
    <row r="7" spans="1:13" ht="15.75" customHeight="1">
      <c r="A7" s="52" t="s">
        <v>11</v>
      </c>
      <c r="B7" s="54">
        <f>B9+B10</f>
        <v>11934120.33</v>
      </c>
      <c r="C7" s="119"/>
      <c r="D7" s="55"/>
      <c r="E7" s="120"/>
      <c r="F7" s="118"/>
      <c r="G7" s="118"/>
      <c r="H7" s="118"/>
      <c r="I7" s="118"/>
      <c r="J7" s="118"/>
      <c r="K7" s="118"/>
      <c r="L7" s="118"/>
      <c r="M7" s="118"/>
    </row>
    <row r="8" spans="1:13" ht="15.75" customHeight="1">
      <c r="A8" s="55"/>
      <c r="B8" s="53" t="s">
        <v>18</v>
      </c>
      <c r="C8" s="119"/>
      <c r="D8" s="55"/>
      <c r="E8" s="120"/>
      <c r="F8" s="118"/>
      <c r="G8" s="118"/>
      <c r="H8" s="118"/>
      <c r="I8" s="118"/>
      <c r="J8" s="118"/>
      <c r="K8" s="118"/>
      <c r="L8" s="118"/>
      <c r="M8" s="118"/>
    </row>
    <row r="9" spans="1:13" ht="15.75" customHeight="1">
      <c r="A9" s="56"/>
      <c r="B9" s="53">
        <v>8463524.3000000007</v>
      </c>
      <c r="C9" s="122" t="s">
        <v>63</v>
      </c>
      <c r="D9" s="56"/>
      <c r="E9" s="123"/>
      <c r="F9" s="118"/>
      <c r="G9" s="118"/>
      <c r="H9" s="118"/>
      <c r="I9" s="118"/>
      <c r="J9" s="118"/>
      <c r="K9" s="118"/>
      <c r="L9" s="118"/>
      <c r="M9" s="118"/>
    </row>
    <row r="10" spans="1:13" ht="15.75" customHeight="1">
      <c r="A10" s="56"/>
      <c r="B10" s="57">
        <v>3470596.03</v>
      </c>
      <c r="C10" s="122" t="s">
        <v>15</v>
      </c>
      <c r="D10" s="56"/>
      <c r="E10" s="123"/>
      <c r="F10" s="118"/>
      <c r="G10" s="118"/>
      <c r="H10" s="118"/>
      <c r="I10" s="118"/>
      <c r="J10" s="118"/>
      <c r="K10" s="118"/>
      <c r="L10" s="118"/>
      <c r="M10" s="118"/>
    </row>
    <row r="11" spans="1:13" ht="15.75" customHeight="1">
      <c r="A11" s="58" t="s">
        <v>0</v>
      </c>
      <c r="B11" s="59">
        <f>B13+B14</f>
        <v>1019744.26</v>
      </c>
      <c r="C11" s="124"/>
      <c r="D11" s="58"/>
      <c r="E11" s="125"/>
      <c r="F11" s="118"/>
      <c r="G11" s="118"/>
      <c r="H11" s="118"/>
      <c r="I11" s="118"/>
      <c r="J11" s="118"/>
      <c r="K11" s="118"/>
      <c r="L11" s="118"/>
      <c r="M11" s="118"/>
    </row>
    <row r="12" spans="1:13" ht="15.75" customHeight="1">
      <c r="A12" s="56"/>
      <c r="B12" s="53" t="s">
        <v>18</v>
      </c>
      <c r="C12" s="126"/>
      <c r="D12" s="56"/>
      <c r="E12" s="123"/>
      <c r="F12" s="118"/>
      <c r="G12" s="118"/>
      <c r="H12" s="118"/>
      <c r="I12" s="118"/>
      <c r="J12" s="118"/>
      <c r="K12" s="118"/>
      <c r="L12" s="118"/>
      <c r="M12" s="118"/>
    </row>
    <row r="13" spans="1:13" ht="15.75" customHeight="1">
      <c r="A13" s="56"/>
      <c r="B13" s="57">
        <v>940516.2</v>
      </c>
      <c r="C13" s="122" t="s">
        <v>63</v>
      </c>
      <c r="D13" s="56"/>
      <c r="E13" s="123"/>
      <c r="F13" s="118"/>
      <c r="G13" s="118"/>
      <c r="H13" s="118"/>
      <c r="I13" s="118"/>
      <c r="J13" s="118"/>
      <c r="K13" s="118"/>
      <c r="L13" s="118"/>
      <c r="M13" s="118"/>
    </row>
    <row r="14" spans="1:13" ht="15.75" customHeight="1">
      <c r="A14" s="56"/>
      <c r="B14" s="57">
        <v>79228.06</v>
      </c>
      <c r="C14" s="122" t="s">
        <v>15</v>
      </c>
      <c r="D14" s="56"/>
      <c r="E14" s="123"/>
      <c r="F14" s="118"/>
      <c r="G14" s="118"/>
      <c r="H14" s="118"/>
      <c r="I14" s="118"/>
      <c r="J14" s="118"/>
      <c r="K14" s="118"/>
      <c r="L14" s="118"/>
      <c r="M14" s="118"/>
    </row>
    <row r="15" spans="1:13" ht="15.75" customHeight="1">
      <c r="A15" s="58" t="s">
        <v>16</v>
      </c>
      <c r="B15" s="59">
        <f>B17+B18</f>
        <v>874361.13</v>
      </c>
      <c r="C15" s="115"/>
      <c r="D15" s="58"/>
      <c r="E15" s="125"/>
      <c r="F15" s="118"/>
      <c r="G15" s="118"/>
      <c r="H15" s="118"/>
      <c r="I15" s="118"/>
      <c r="J15" s="118"/>
      <c r="K15" s="118"/>
      <c r="L15" s="118"/>
      <c r="M15" s="118"/>
    </row>
    <row r="16" spans="1:13" ht="15.75" customHeight="1">
      <c r="A16" s="56"/>
      <c r="B16" s="53" t="s">
        <v>18</v>
      </c>
      <c r="C16" s="122"/>
      <c r="D16" s="56"/>
      <c r="E16" s="123"/>
      <c r="F16" s="118"/>
      <c r="G16" s="118"/>
      <c r="H16" s="118"/>
      <c r="I16" s="118"/>
      <c r="J16" s="118"/>
      <c r="K16" s="118"/>
      <c r="L16" s="118"/>
      <c r="M16" s="118"/>
    </row>
    <row r="17" spans="1:13" ht="15.75" customHeight="1">
      <c r="A17" s="56"/>
      <c r="B17" s="57">
        <v>797365.71</v>
      </c>
      <c r="C17" s="122" t="s">
        <v>63</v>
      </c>
      <c r="D17" s="56"/>
      <c r="E17" s="123"/>
      <c r="F17" s="118"/>
      <c r="G17" s="118"/>
      <c r="H17" s="118"/>
      <c r="I17" s="118"/>
      <c r="J17" s="118"/>
      <c r="K17" s="118"/>
      <c r="L17" s="118"/>
      <c r="M17" s="118"/>
    </row>
    <row r="18" spans="1:13" ht="15.75" customHeight="1">
      <c r="A18" s="56"/>
      <c r="B18" s="57">
        <v>76995.42</v>
      </c>
      <c r="C18" s="122" t="s">
        <v>15</v>
      </c>
      <c r="D18" s="56"/>
      <c r="E18" s="123"/>
      <c r="F18" s="118"/>
      <c r="G18" s="118"/>
      <c r="H18" s="118"/>
      <c r="I18" s="118"/>
      <c r="J18" s="118"/>
      <c r="K18" s="118"/>
      <c r="L18" s="118"/>
      <c r="M18" s="118"/>
    </row>
    <row r="19" spans="1:13" ht="15.75" customHeight="1">
      <c r="A19" s="58" t="s">
        <v>2</v>
      </c>
      <c r="B19" s="59">
        <f>B21+B22</f>
        <v>769055.22</v>
      </c>
      <c r="C19" s="115"/>
      <c r="D19" s="58"/>
      <c r="E19" s="125"/>
      <c r="F19" s="118"/>
      <c r="G19" s="118"/>
      <c r="H19" s="118"/>
      <c r="I19" s="118"/>
      <c r="J19" s="118"/>
      <c r="K19" s="118"/>
      <c r="L19" s="118"/>
      <c r="M19" s="118"/>
    </row>
    <row r="20" spans="1:13" ht="15.75" customHeight="1">
      <c r="A20" s="56"/>
      <c r="B20" s="53" t="s">
        <v>18</v>
      </c>
      <c r="C20" s="122"/>
      <c r="D20" s="56"/>
      <c r="E20" s="123"/>
      <c r="F20" s="118"/>
      <c r="G20" s="118"/>
      <c r="H20" s="118"/>
      <c r="I20" s="118"/>
      <c r="J20" s="118"/>
      <c r="K20" s="118"/>
      <c r="L20" s="118"/>
      <c r="M20" s="118"/>
    </row>
    <row r="21" spans="1:13" ht="15.75" customHeight="1">
      <c r="A21" s="56"/>
      <c r="B21" s="57">
        <v>668791.5</v>
      </c>
      <c r="C21" s="122" t="s">
        <v>63</v>
      </c>
      <c r="D21" s="56"/>
      <c r="E21" s="123"/>
      <c r="F21" s="118"/>
      <c r="G21" s="118"/>
      <c r="H21" s="118"/>
      <c r="I21" s="118"/>
      <c r="J21" s="118"/>
      <c r="K21" s="118"/>
      <c r="L21" s="118"/>
      <c r="M21" s="118"/>
    </row>
    <row r="22" spans="1:13" ht="15.75" customHeight="1">
      <c r="A22" s="56"/>
      <c r="B22" s="57">
        <v>100263.72</v>
      </c>
      <c r="C22" s="122" t="s">
        <v>15</v>
      </c>
      <c r="D22" s="56"/>
      <c r="E22" s="123"/>
      <c r="F22" s="118"/>
      <c r="G22" s="118"/>
      <c r="H22" s="118"/>
      <c r="I22" s="118"/>
      <c r="J22" s="118"/>
      <c r="K22" s="118"/>
      <c r="L22" s="118"/>
      <c r="M22" s="118"/>
    </row>
    <row r="23" spans="1:13" ht="32.25" customHeight="1">
      <c r="A23" s="60" t="s">
        <v>19</v>
      </c>
      <c r="B23" s="54">
        <f>B25+B26</f>
        <v>293735.93</v>
      </c>
      <c r="C23" s="122"/>
      <c r="D23" s="56"/>
      <c r="E23" s="123"/>
      <c r="F23" s="118"/>
      <c r="G23" s="118"/>
      <c r="H23" s="118"/>
      <c r="I23" s="118"/>
      <c r="J23" s="118"/>
      <c r="K23" s="118"/>
      <c r="L23" s="118"/>
      <c r="M23" s="118"/>
    </row>
    <row r="24" spans="1:13" ht="15.75" customHeight="1">
      <c r="A24" s="60"/>
      <c r="B24" s="53" t="s">
        <v>18</v>
      </c>
      <c r="C24" s="122"/>
      <c r="D24" s="56"/>
      <c r="E24" s="123"/>
      <c r="F24" s="118"/>
      <c r="G24" s="118"/>
      <c r="H24" s="118"/>
      <c r="I24" s="118"/>
      <c r="J24" s="118"/>
      <c r="K24" s="118"/>
      <c r="L24" s="118"/>
      <c r="M24" s="118"/>
    </row>
    <row r="25" spans="1:13" ht="15.75" customHeight="1">
      <c r="A25" s="60"/>
      <c r="B25" s="53">
        <v>283735.93</v>
      </c>
      <c r="C25" s="122" t="s">
        <v>63</v>
      </c>
      <c r="D25" s="56"/>
      <c r="E25" s="123"/>
      <c r="F25" s="118"/>
      <c r="G25" s="118"/>
      <c r="H25" s="118"/>
      <c r="I25" s="118"/>
      <c r="J25" s="118"/>
      <c r="K25" s="118"/>
      <c r="L25" s="118"/>
      <c r="M25" s="118"/>
    </row>
    <row r="26" spans="1:13" ht="15.75" customHeight="1">
      <c r="A26" s="60"/>
      <c r="B26" s="53">
        <v>10000</v>
      </c>
      <c r="C26" s="122"/>
      <c r="D26" s="56"/>
      <c r="E26" s="123"/>
      <c r="F26" s="118"/>
      <c r="G26" s="118"/>
      <c r="H26" s="118"/>
      <c r="I26" s="118"/>
      <c r="J26" s="118"/>
      <c r="K26" s="118"/>
      <c r="L26" s="118"/>
      <c r="M26" s="118"/>
    </row>
    <row r="27" spans="1:13" ht="50.25" customHeight="1">
      <c r="A27" s="61" t="s">
        <v>17</v>
      </c>
      <c r="B27" s="54">
        <f>B29+B30</f>
        <v>2572589.1999999997</v>
      </c>
      <c r="C27" s="122"/>
      <c r="D27" s="56"/>
      <c r="E27" s="123"/>
      <c r="F27" s="118"/>
      <c r="G27" s="118"/>
      <c r="H27" s="118"/>
      <c r="I27" s="118"/>
      <c r="J27" s="118"/>
      <c r="K27" s="118"/>
      <c r="L27" s="118"/>
      <c r="M27" s="118"/>
    </row>
    <row r="28" spans="1:13" ht="15.75" customHeight="1">
      <c r="A28" s="61"/>
      <c r="B28" s="53" t="s">
        <v>18</v>
      </c>
      <c r="C28" s="122"/>
      <c r="D28" s="56"/>
      <c r="E28" s="123"/>
      <c r="F28" s="118"/>
      <c r="G28" s="118"/>
      <c r="H28" s="118"/>
      <c r="I28" s="118"/>
      <c r="J28" s="118"/>
      <c r="K28" s="118"/>
      <c r="L28" s="118"/>
      <c r="M28" s="118"/>
    </row>
    <row r="29" spans="1:13" ht="15.75" customHeight="1">
      <c r="A29" s="61"/>
      <c r="B29" s="57">
        <v>2358081.7799999998</v>
      </c>
      <c r="C29" s="122" t="s">
        <v>63</v>
      </c>
      <c r="D29" s="56"/>
      <c r="E29" s="123"/>
      <c r="F29" s="118"/>
      <c r="G29" s="118"/>
      <c r="H29" s="118"/>
      <c r="I29" s="118"/>
      <c r="J29" s="118"/>
      <c r="K29" s="118"/>
      <c r="L29" s="118"/>
      <c r="M29" s="118"/>
    </row>
    <row r="30" spans="1:13" ht="15.75" customHeight="1">
      <c r="A30" s="61"/>
      <c r="B30" s="57">
        <v>214507.42</v>
      </c>
      <c r="C30" s="122" t="s">
        <v>15</v>
      </c>
      <c r="D30" s="56"/>
      <c r="E30" s="123"/>
      <c r="F30" s="118"/>
      <c r="G30" s="118"/>
      <c r="H30" s="118"/>
      <c r="I30" s="118"/>
      <c r="J30" s="118"/>
      <c r="K30" s="118"/>
      <c r="L30" s="118"/>
      <c r="M30" s="118"/>
    </row>
    <row r="31" spans="1:13" ht="15.75" customHeight="1">
      <c r="A31" s="52" t="s">
        <v>9</v>
      </c>
      <c r="B31" s="62">
        <f>B3+B7+B11+B15+B19+B23+B27</f>
        <v>19788166.189999998</v>
      </c>
      <c r="C31" s="63"/>
      <c r="D31" s="64"/>
      <c r="E31" s="65"/>
      <c r="F31" s="49"/>
      <c r="G31" s="49"/>
      <c r="H31" s="49"/>
      <c r="I31" s="49"/>
      <c r="J31" s="49"/>
      <c r="K31" s="49"/>
      <c r="L31" s="49"/>
      <c r="M31" s="49"/>
    </row>
    <row r="32" spans="1:13" ht="15.75" customHeight="1">
      <c r="B32" s="67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110" zoomScaleNormal="110" workbookViewId="0">
      <selection activeCell="O21" sqref="O21"/>
    </sheetView>
  </sheetViews>
  <sheetFormatPr defaultRowHeight="15"/>
  <cols>
    <col min="1" max="1" width="5" customWidth="1"/>
    <col min="2" max="2" width="30.42578125" customWidth="1"/>
    <col min="3" max="3" width="19.140625" customWidth="1"/>
    <col min="4" max="4" width="15.85546875" style="23" customWidth="1"/>
    <col min="5" max="5" width="31.7109375" customWidth="1"/>
  </cols>
  <sheetData>
    <row r="1" spans="1:5" ht="15.75">
      <c r="E1" s="92" t="s">
        <v>58</v>
      </c>
    </row>
    <row r="2" spans="1:5" ht="15.75">
      <c r="A2" s="93"/>
      <c r="B2" s="94" t="s">
        <v>53</v>
      </c>
      <c r="C2" s="95"/>
      <c r="D2" s="95"/>
      <c r="E2" s="96"/>
    </row>
    <row r="3" spans="1:5" ht="15.75">
      <c r="A3" s="97"/>
      <c r="B3" s="98" t="s">
        <v>46</v>
      </c>
      <c r="C3" s="99"/>
      <c r="D3" s="99"/>
      <c r="E3" s="100"/>
    </row>
    <row r="4" spans="1:5" ht="31.5">
      <c r="A4" s="108" t="s">
        <v>21</v>
      </c>
      <c r="B4" s="108" t="s">
        <v>52</v>
      </c>
      <c r="C4" s="109" t="s">
        <v>22</v>
      </c>
      <c r="D4" s="110" t="s">
        <v>7</v>
      </c>
      <c r="E4" s="111" t="s">
        <v>41</v>
      </c>
    </row>
    <row r="5" spans="1:5" ht="15.75">
      <c r="A5" s="101">
        <v>1</v>
      </c>
      <c r="B5" s="101" t="s">
        <v>23</v>
      </c>
      <c r="C5" s="102">
        <f>934369.79+1889367.64+1109379.75</f>
        <v>3933117.1799999997</v>
      </c>
      <c r="D5" s="103"/>
      <c r="E5" s="101"/>
    </row>
    <row r="6" spans="1:5" ht="15.75">
      <c r="A6" s="101">
        <v>2</v>
      </c>
      <c r="B6" s="101" t="s">
        <v>24</v>
      </c>
      <c r="C6" s="102">
        <f>327659.15+26249.57</f>
        <v>353908.72000000003</v>
      </c>
      <c r="D6" s="103"/>
      <c r="E6" s="101"/>
    </row>
    <row r="7" spans="1:5" ht="31.5">
      <c r="A7" s="101">
        <v>3</v>
      </c>
      <c r="B7" s="101" t="s">
        <v>26</v>
      </c>
      <c r="C7" s="102">
        <f>784364.03+1716331.04+7103.34</f>
        <v>2507798.41</v>
      </c>
      <c r="D7" s="103">
        <f>473894.81+6797</f>
        <v>480691.81</v>
      </c>
      <c r="E7" s="105" t="s">
        <v>59</v>
      </c>
    </row>
    <row r="8" spans="1:5" ht="31.5">
      <c r="A8" s="101">
        <v>4</v>
      </c>
      <c r="B8" s="101" t="s">
        <v>25</v>
      </c>
      <c r="C8" s="102">
        <f>1194507.58+3418097.96+42</f>
        <v>4612647.54</v>
      </c>
      <c r="D8" s="103">
        <v>350831.59</v>
      </c>
      <c r="E8" s="105" t="s">
        <v>59</v>
      </c>
    </row>
    <row r="9" spans="1:5" ht="31.5">
      <c r="A9" s="101">
        <v>5</v>
      </c>
      <c r="B9" s="101" t="s">
        <v>27</v>
      </c>
      <c r="C9" s="102">
        <f>759789.3+2342764.39+8360.8</f>
        <v>3110914.49</v>
      </c>
      <c r="D9" s="103">
        <v>67085.42</v>
      </c>
      <c r="E9" s="105" t="s">
        <v>59</v>
      </c>
    </row>
    <row r="10" spans="1:5" ht="15.75">
      <c r="A10" s="101">
        <v>6</v>
      </c>
      <c r="B10" s="101" t="s">
        <v>28</v>
      </c>
      <c r="C10" s="102">
        <f>2701117.82+78748.72+19532.18</f>
        <v>2799398.72</v>
      </c>
      <c r="D10" s="103"/>
      <c r="E10" s="101"/>
    </row>
    <row r="11" spans="1:5" ht="15.75">
      <c r="A11" s="101">
        <v>8</v>
      </c>
      <c r="B11" s="101" t="s">
        <v>30</v>
      </c>
      <c r="C11" s="102">
        <f>848906.54+580</f>
        <v>849486.54</v>
      </c>
      <c r="D11" s="103"/>
      <c r="E11" s="101"/>
    </row>
    <row r="12" spans="1:5" ht="30" customHeight="1">
      <c r="A12" s="101">
        <v>9</v>
      </c>
      <c r="B12" s="105" t="s">
        <v>31</v>
      </c>
      <c r="C12" s="102">
        <f>892227.16+32664.57</f>
        <v>924891.73</v>
      </c>
      <c r="D12" s="103"/>
      <c r="E12" s="101"/>
    </row>
    <row r="13" spans="1:5" ht="15.75">
      <c r="A13" s="101">
        <v>10</v>
      </c>
      <c r="B13" s="101" t="s">
        <v>32</v>
      </c>
      <c r="C13" s="102">
        <f>166800.74+236630.52</f>
        <v>403431.26</v>
      </c>
      <c r="D13" s="103"/>
      <c r="E13" s="101"/>
    </row>
    <row r="14" spans="1:5" ht="15.75">
      <c r="A14" s="101">
        <v>11</v>
      </c>
      <c r="B14" s="101" t="s">
        <v>33</v>
      </c>
      <c r="C14" s="102">
        <f>3142926.02+2111498.14+134617.85</f>
        <v>5389042.0099999998</v>
      </c>
      <c r="D14" s="103"/>
      <c r="E14" s="101"/>
    </row>
    <row r="15" spans="1:5" ht="15.75">
      <c r="A15" s="101">
        <v>12</v>
      </c>
      <c r="B15" s="101" t="s">
        <v>34</v>
      </c>
      <c r="C15" s="102">
        <f>572123.41+178124.22+22374.48</f>
        <v>772622.11</v>
      </c>
      <c r="D15" s="103"/>
      <c r="E15" s="101"/>
    </row>
    <row r="16" spans="1:5" ht="15.75">
      <c r="A16" s="101">
        <v>13</v>
      </c>
      <c r="B16" s="101" t="s">
        <v>43</v>
      </c>
      <c r="C16" s="102">
        <f>207757.09</f>
        <v>207757.09</v>
      </c>
      <c r="D16" s="103"/>
      <c r="E16" s="101"/>
    </row>
    <row r="17" spans="1:5" ht="15.75">
      <c r="A17" s="101">
        <v>15</v>
      </c>
      <c r="B17" s="101" t="s">
        <v>35</v>
      </c>
      <c r="C17" s="112">
        <f>1738162.74+1809293.54+383392.8</f>
        <v>3930849.08</v>
      </c>
      <c r="D17" s="103"/>
      <c r="E17" s="101"/>
    </row>
    <row r="18" spans="1:5" ht="15.75">
      <c r="A18" s="101">
        <v>16</v>
      </c>
      <c r="B18" s="101" t="s">
        <v>37</v>
      </c>
      <c r="C18" s="112">
        <f>1593464.08+1438259.95+156113.68</f>
        <v>3187837.7100000004</v>
      </c>
      <c r="D18" s="103"/>
      <c r="E18" s="101"/>
    </row>
    <row r="19" spans="1:5" ht="15.75">
      <c r="A19" s="101">
        <v>17</v>
      </c>
      <c r="B19" s="101" t="s">
        <v>38</v>
      </c>
      <c r="C19" s="112">
        <f>1026454.77+1947152.94+321010.01</f>
        <v>3294617.7199999997</v>
      </c>
      <c r="D19" s="103"/>
      <c r="E19" s="101"/>
    </row>
    <row r="20" spans="1:5" ht="15.75">
      <c r="A20" s="101">
        <v>18</v>
      </c>
      <c r="B20" s="101" t="s">
        <v>39</v>
      </c>
      <c r="C20" s="112">
        <f>1449285.42+586289.69+323443.99</f>
        <v>2359019.0999999996</v>
      </c>
      <c r="D20" s="103"/>
      <c r="E20" s="101"/>
    </row>
    <row r="21" spans="1:5" ht="15.75">
      <c r="A21" s="101">
        <v>19</v>
      </c>
      <c r="B21" s="101" t="s">
        <v>44</v>
      </c>
      <c r="C21" s="112">
        <f>1622752.88+1917069.62+208948.52</f>
        <v>3748771.02</v>
      </c>
      <c r="D21" s="103"/>
      <c r="E21" s="101"/>
    </row>
    <row r="22" spans="1:5" ht="15.75">
      <c r="A22" s="101">
        <v>20</v>
      </c>
      <c r="B22" s="101" t="s">
        <v>40</v>
      </c>
      <c r="C22" s="102">
        <f>131088.76</f>
        <v>131088.76</v>
      </c>
      <c r="D22" s="103"/>
      <c r="E22" s="101"/>
    </row>
    <row r="23" spans="1:5" ht="15.75">
      <c r="A23" s="106"/>
      <c r="B23" s="106" t="s">
        <v>42</v>
      </c>
      <c r="C23" s="107">
        <f>SUM(C5:C22)</f>
        <v>42517199.190000005</v>
      </c>
      <c r="D23" s="107">
        <f>SUM(D5:D22)</f>
        <v>898608.82000000007</v>
      </c>
      <c r="E23" s="106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3"/>
  <sheetViews>
    <sheetView workbookViewId="0">
      <selection activeCell="M23" sqref="M23"/>
    </sheetView>
  </sheetViews>
  <sheetFormatPr defaultRowHeight="15"/>
  <sheetData>
    <row r="23" s="22" customFormat="1"/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№1</vt:lpstr>
      <vt:lpstr>приложение №2</vt:lpstr>
      <vt:lpstr>приложение №3</vt:lpstr>
      <vt:lpstr>приложение №4</vt:lpstr>
      <vt:lpstr>Лист1</vt:lpstr>
      <vt:lpstr>Лист2</vt:lpstr>
      <vt:lpstr>Лист3</vt:lpstr>
    </vt:vector>
  </TitlesOfParts>
  <Company>КСП Думы г. Покачи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2014-09-11T04:00:21Z</cp:lastPrinted>
  <dcterms:created xsi:type="dcterms:W3CDTF">2011-01-18T05:53:52Z</dcterms:created>
  <dcterms:modified xsi:type="dcterms:W3CDTF">2014-11-21T09:23:41Z</dcterms:modified>
</cp:coreProperties>
</file>