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Постановление" sheetId="1" r:id="rId1"/>
    <sheet name="Лист6" sheetId="2" state="hidden" r:id="rId2"/>
    <sheet name="Лист7" sheetId="3" state="hidden" r:id="rId3"/>
    <sheet name="Лист8" sheetId="4" state="hidden" r:id="rId4"/>
  </sheets>
  <definedNames>
    <definedName name="_xlnm.Print_Titles" localSheetId="0">'Постановление'!$10:$11</definedName>
    <definedName name="_xlnm.Print_Area" localSheetId="0">'Постановление'!$A$1:$K$140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<sst xmlns="http://schemas.openxmlformats.org/spreadsheetml/2006/main" count="484" uniqueCount="298">
  <si>
    <t>№  п/п</t>
  </si>
  <si>
    <t>Наименование работ</t>
  </si>
  <si>
    <t>Ед. изм.</t>
  </si>
  <si>
    <t>Кол-во, объем</t>
  </si>
  <si>
    <t>Сроки исполнения</t>
  </si>
  <si>
    <t>Средства автономного округа</t>
  </si>
  <si>
    <t>Средства предприятий</t>
  </si>
  <si>
    <t>Всего</t>
  </si>
  <si>
    <t>ТЕПЛОСНАБЖЕНИЕ</t>
  </si>
  <si>
    <t>шт</t>
  </si>
  <si>
    <t>8</t>
  </si>
  <si>
    <t>1</t>
  </si>
  <si>
    <t>Техническое обслуживание ДЭС №1,2 котельной</t>
  </si>
  <si>
    <t>2</t>
  </si>
  <si>
    <t>3/3</t>
  </si>
  <si>
    <t>16</t>
  </si>
  <si>
    <t>32</t>
  </si>
  <si>
    <t>Тарировка предохранительных клапанов 1 и 2-й очереди</t>
  </si>
  <si>
    <t>5</t>
  </si>
  <si>
    <t>Итого:</t>
  </si>
  <si>
    <t>в течение года</t>
  </si>
  <si>
    <t>Перезарядка огнетушителей</t>
  </si>
  <si>
    <t>м.п.</t>
  </si>
  <si>
    <t>Техническое обслуживание и текущий ремонт водоочистных сооружений (мощностью 8000 м3/сут.), в том числе</t>
  </si>
  <si>
    <t>15</t>
  </si>
  <si>
    <t>30</t>
  </si>
  <si>
    <t>км</t>
  </si>
  <si>
    <t>ППР насосов КНС</t>
  </si>
  <si>
    <t>ППР запорной арматуры КОС и КНС</t>
  </si>
  <si>
    <t>Технологические нужды КОС</t>
  </si>
  <si>
    <t>Жилищный фонд</t>
  </si>
  <si>
    <t>Текущий ремонт</t>
  </si>
  <si>
    <t>шт.</t>
  </si>
  <si>
    <t>Промывка канализационных выпусков</t>
  </si>
  <si>
    <t>Восстановление и ремонт гидро-теплоизоляции трубопроводов в подвальных помещениях</t>
  </si>
  <si>
    <t>Восстановление и ремонт отмостки</t>
  </si>
  <si>
    <t>Приобретение материалов, оборудования</t>
  </si>
  <si>
    <t>Проведение технического обслуживания электрических сетей</t>
  </si>
  <si>
    <t>Организационно-технические мероприятия</t>
  </si>
  <si>
    <t>ед.</t>
  </si>
  <si>
    <t>Проведение ремонта машин и механизмов</t>
  </si>
  <si>
    <t>Проведение противоаварийных тренировок</t>
  </si>
  <si>
    <t>Повышение квалификации персонала, обучение</t>
  </si>
  <si>
    <t>чел.</t>
  </si>
  <si>
    <t>Всего по мероприятиям:</t>
  </si>
  <si>
    <t>ПЛАН МЕРОПРИЯТИЙ</t>
  </si>
  <si>
    <t>ПО ПОДГОТОВКЕ ОБЪЕКТОВ ЖИЛИЩНО - КОММУНАЛЬНОГО КОМПЛЕКСА</t>
  </si>
  <si>
    <t xml:space="preserve">К РАБОТЕ В ОСЕННЕ - ЗИМНИЙ ПЕРИОД 2018-2019 ГОДОВ </t>
  </si>
  <si>
    <t>МУНИЦИПАЛЬНОГО ОБРАЗОВАНИЯ ГОРОД ПОКАЧИ</t>
  </si>
  <si>
    <t>Финансовые средства,  тыс.руб.</t>
  </si>
  <si>
    <t>Ответственный исполнитель Ф.И.О.</t>
  </si>
  <si>
    <t>Местный бюджет</t>
  </si>
  <si>
    <t>1.1.</t>
  </si>
  <si>
    <t>Техническое обслуживание и текущий ремонт оборудования городской котельной (мощностью 107 Гкал), ЦТС и ЦТП, в том числе:</t>
  </si>
  <si>
    <t>1.1.1.</t>
  </si>
  <si>
    <t>Экспертиза промышленной безопасности здания котельной</t>
  </si>
  <si>
    <t>август</t>
  </si>
  <si>
    <t>Генеральный директор ЗАО «УТВиК», Семенихин Д.В.</t>
  </si>
  <si>
    <t>1.1.2.</t>
  </si>
  <si>
    <t>Приобретение реагентов для водно-химического режима котельной</t>
  </si>
  <si>
    <t>1/3/8</t>
  </si>
  <si>
    <t>октябрь - ноябрь</t>
  </si>
  <si>
    <t>1.1.3.</t>
  </si>
  <si>
    <t>Ремонт обмуровки топок котлов 1-й и 2-й очереди. Ремонт взрывных клапанов</t>
  </si>
  <si>
    <t>1.1.4.</t>
  </si>
  <si>
    <t xml:space="preserve">Внутренний осмотр, чистка и промывка деаэраторов №1,2,3.Ревизия приборов КИПиА деаэраторов №1,2,3. </t>
  </si>
  <si>
    <t>1.1.5.</t>
  </si>
  <si>
    <t>1.1.6.</t>
  </si>
  <si>
    <t>Ремонт теплообменника Альфа-лаваль М15-МFG нагрева сетевой воды №5</t>
  </si>
  <si>
    <t>сентябрь</t>
  </si>
  <si>
    <t>1.1.7.</t>
  </si>
  <si>
    <t>Промывка и испытания теплообменного оборудования котельной и ЦТП</t>
  </si>
  <si>
    <t>1.1.8.</t>
  </si>
  <si>
    <t>Ревизия и ремонт запорной арматуры, КЗР 1-й и 2-й очереди, машинного зала.</t>
  </si>
  <si>
    <t>1.1.9.</t>
  </si>
  <si>
    <t>Ревизия и ремонт насосного оборудования 1-й и 2-й очередей, машинного зала</t>
  </si>
  <si>
    <t>31</t>
  </si>
  <si>
    <t>1.1.10.</t>
  </si>
  <si>
    <t xml:space="preserve">Ревизия и ремонт запорной арматуры в ЦТП и тепловых камерах </t>
  </si>
  <si>
    <t>50</t>
  </si>
  <si>
    <t>1.1.11.</t>
  </si>
  <si>
    <t>Ревизия водоуказательных колонок котлов котлов 1 и 2 очереди котельной</t>
  </si>
  <si>
    <t>1.1.12.</t>
  </si>
  <si>
    <t>Чистка, промывка грязевиков котельной</t>
  </si>
  <si>
    <t>1.1.13.</t>
  </si>
  <si>
    <t>Ремонт дренажного трубопровода Ду50 продувки водоуказательных стекол котлов 1-й очереди</t>
  </si>
  <si>
    <t>1.1.14.</t>
  </si>
  <si>
    <t>Ремонт трубопровода охладителя выпара подпиточного деаэратора ДА№2</t>
  </si>
  <si>
    <t>июнь</t>
  </si>
  <si>
    <t>1.1.15.</t>
  </si>
  <si>
    <t>Приобретение и установка сбросных клапанов на подающей и обратной линии сетевого трубопровода</t>
  </si>
  <si>
    <t>1.1.16.</t>
  </si>
  <si>
    <t>Техобслуживание газового оборудования котлов и ГРУ</t>
  </si>
  <si>
    <t>1.1.17.</t>
  </si>
  <si>
    <t>Ремонт изоляции на трубопроводах и грязевиках котельной, ЦТП</t>
  </si>
  <si>
    <t>1.1.18.</t>
  </si>
  <si>
    <t>Ремонт и техническое обслуживание оборудования КИПиА, АСУТП котельной и ЦТП</t>
  </si>
  <si>
    <t>кот/ЦТП</t>
  </si>
  <si>
    <t>1/7</t>
  </si>
  <si>
    <t>июнь - август</t>
  </si>
  <si>
    <t>1.1.19.</t>
  </si>
  <si>
    <t>Поверка оборудования КИПиА котельной и ЦТП</t>
  </si>
  <si>
    <t>1.1.20.</t>
  </si>
  <si>
    <t>Ревизия и ремонт электрооборудования, электроустановок, осветительных сетей котельной и ЦТП</t>
  </si>
  <si>
    <t>1.1.21.</t>
  </si>
  <si>
    <t>ноябрь</t>
  </si>
  <si>
    <t>1.1.22.</t>
  </si>
  <si>
    <t>1.1.23.</t>
  </si>
  <si>
    <t>Ремонт и техническое обслуживание зданий котельной и ЦТП, покраска наружных газопроводов, трубопроводов тепловых камер, металлических и бетонных конструкций, уходные работы по содержанию территории котельной</t>
  </si>
  <si>
    <t>1.1.24.</t>
  </si>
  <si>
    <t>12</t>
  </si>
  <si>
    <t>1.1.25.</t>
  </si>
  <si>
    <t>1.1.26.</t>
  </si>
  <si>
    <t>1.2.</t>
  </si>
  <si>
    <t>Капитальный ремонт оборудования городской котельной (мощностью 107 Гкал), ЦТС и ЦТП, в том числе:</t>
  </si>
  <si>
    <t>1.2.1.</t>
  </si>
  <si>
    <t>Капитальный ремонт ограждения котельной (замена свветильников)</t>
  </si>
  <si>
    <t>37</t>
  </si>
  <si>
    <t>1.2.2.</t>
  </si>
  <si>
    <t>Капитальный ремонт тепловых камер</t>
  </si>
  <si>
    <t>ВСЕГО по разделу теплоснабжения:</t>
  </si>
  <si>
    <t>Водоснабжение и водоотведение</t>
  </si>
  <si>
    <t>2.1.</t>
  </si>
  <si>
    <t>2.1.1.</t>
  </si>
  <si>
    <t>Чистка, промывка, дегазаторов и РЧВ №1,2</t>
  </si>
  <si>
    <t>апрель-июнь</t>
  </si>
  <si>
    <t>Директор   ООО «Аквалидер», Каримов О.Р.</t>
  </si>
  <si>
    <t>2.1.2.</t>
  </si>
  <si>
    <t>ППР запорной арматуры ВОС</t>
  </si>
  <si>
    <t>34</t>
  </si>
  <si>
    <t>2.1.3.</t>
  </si>
  <si>
    <t xml:space="preserve">ППР компрессорного оборудования </t>
  </si>
  <si>
    <t>2.1.4.</t>
  </si>
  <si>
    <t xml:space="preserve">ППР насосного оборудования </t>
  </si>
  <si>
    <t>июнь-август</t>
  </si>
  <si>
    <t>2.1.5.</t>
  </si>
  <si>
    <t>Промывка коллекторов 1 ступени очистки воды</t>
  </si>
  <si>
    <t>июль-август</t>
  </si>
  <si>
    <t>2.1.6.</t>
  </si>
  <si>
    <t>Промывка и хлорирование трубопроводов и резервуаров</t>
  </si>
  <si>
    <t>2.1.7.</t>
  </si>
  <si>
    <t>ППР фильтров ФОВ-2,0</t>
  </si>
  <si>
    <t>май-июнь</t>
  </si>
  <si>
    <t>2.1.8.</t>
  </si>
  <si>
    <t>Осмотр и ремонт пожарных гидрантов</t>
  </si>
  <si>
    <t>2.1.9.</t>
  </si>
  <si>
    <t>Замена фильтрующего материала</t>
  </si>
  <si>
    <t>тн</t>
  </si>
  <si>
    <t>февраль</t>
  </si>
  <si>
    <t>2.1.10.</t>
  </si>
  <si>
    <t>ППР оборудования скважин</t>
  </si>
  <si>
    <t>2.1.11.</t>
  </si>
  <si>
    <t>Установка сбросных клапанов на водоводе</t>
  </si>
  <si>
    <t>2.1.12.</t>
  </si>
  <si>
    <t>Ремонт металлоконструкций лестничных проходов</t>
  </si>
  <si>
    <t>2.1.13.</t>
  </si>
  <si>
    <t>Текущий ремонт электроборудования, электроустановок, осветительных сетей ВОС и скважин</t>
  </si>
  <si>
    <t>2.1.14.</t>
  </si>
  <si>
    <t>Поверка счетчиков скважин</t>
  </si>
  <si>
    <t>2.1.15.</t>
  </si>
  <si>
    <t>Техническое обслуживание и ремонт оборудования КИПиА, АСУТП</t>
  </si>
  <si>
    <t>2.1.16.</t>
  </si>
  <si>
    <t>Ремонт и техническое обслуживание зданий и сооружений ВОС, покраска  трубопроводов, металлических и бетонных конструкций, уходные работы по содержанию территории ВОС</t>
  </si>
  <si>
    <t>Итого по водоснабжению:</t>
  </si>
  <si>
    <t>2.2.</t>
  </si>
  <si>
    <t>Капитальный ремонт канализационных сетей</t>
  </si>
  <si>
    <t>2.2.1.</t>
  </si>
  <si>
    <t>Капитальный ремонт канализационных сетей К679-К668, К668-К619, К619-К625 ул. Пионерная общей протяженностью 184 м</t>
  </si>
  <si>
    <t>УЖКХ администрации г.Покачи</t>
  </si>
  <si>
    <t>2.2.2.</t>
  </si>
  <si>
    <t>Капитальный ремонт канализационных сетей К34-К32, К34-К40 ул. Комсомольская 6, общей протяженностью 171 м</t>
  </si>
  <si>
    <t>2.2.3.</t>
  </si>
  <si>
    <t>Капитальный ремонт канализационных сетей К421-К426, К426-К430 ул. Ленина 2-ул. Ленина 4 общей протяженностью 138,5 м.</t>
  </si>
  <si>
    <t>2.2.4.</t>
  </si>
  <si>
    <t>Капитальный ремонт канализационной сети К414-К404 на участке К414-К413-К412 ул. Ленина 16, протяженностью 55 м.</t>
  </si>
  <si>
    <t>Директор ООО «Экосистема», Черкашина М.А.</t>
  </si>
  <si>
    <t>2.3.</t>
  </si>
  <si>
    <t>Техническое обслуживание и текущий ремонт оборудования канализационных очистных сооружений (мощностью 7000м3/сут.), КНС и трубопроводов, в том числе</t>
  </si>
  <si>
    <t>2.3.1.</t>
  </si>
  <si>
    <t>ППР, промывка УФО (КОС-7000)</t>
  </si>
  <si>
    <t>2.3.2.</t>
  </si>
  <si>
    <t>Чистка, ремонт иловых и песковых площадок</t>
  </si>
  <si>
    <t>сентябрь-октябрь</t>
  </si>
  <si>
    <t>2.3.3.</t>
  </si>
  <si>
    <t>апрель-сентябрь</t>
  </si>
  <si>
    <t>2.3.4.</t>
  </si>
  <si>
    <t>ежемес.</t>
  </si>
  <si>
    <t>2.3.5.</t>
  </si>
  <si>
    <t>Ремонт металлоконструкций КНС-1</t>
  </si>
  <si>
    <t>апрель-май</t>
  </si>
  <si>
    <t>2.3.6.</t>
  </si>
  <si>
    <t>кос</t>
  </si>
  <si>
    <t>2.3.7.</t>
  </si>
  <si>
    <t>ППР Воздуходувки DA 210A/2</t>
  </si>
  <si>
    <t>2.3.8.</t>
  </si>
  <si>
    <t>Ремонт, чистка и промывка трубопроводов, приемных камер КНС, колодцев</t>
  </si>
  <si>
    <t>2.3.9.</t>
  </si>
  <si>
    <t>Ремонт электрооборудования, электроустановок, осветительных сетей ВОС и КНС</t>
  </si>
  <si>
    <t>2.3.10.</t>
  </si>
  <si>
    <t>Техническое обслуживание блока бесперебойного питания</t>
  </si>
  <si>
    <t>2.3.11.</t>
  </si>
  <si>
    <t>Замена ламп УФО</t>
  </si>
  <si>
    <t>2.4.</t>
  </si>
  <si>
    <t>Капитальный ремонт оборудования канализационных очистных сооружений (мощностью 7000м3/сут.), в том числе</t>
  </si>
  <si>
    <t>2.4.1.</t>
  </si>
  <si>
    <t>Капитальный ремонт фильтра блока доочистки №4 КОС-7000 г. Покачи</t>
  </si>
  <si>
    <t>март-апрель</t>
  </si>
  <si>
    <t>Директор   ООО «Экосистема», Черкашина М.А.</t>
  </si>
  <si>
    <t>Итого по водоотведению:</t>
  </si>
  <si>
    <t>Всего по разделу водоснабжения и водоотведения:</t>
  </si>
  <si>
    <t>Всего по разделам теплоснабжения, водоснабжения и водоотведения:</t>
  </si>
  <si>
    <t>3.1.</t>
  </si>
  <si>
    <t>Плановый текущий ремонт (многоквартирные дома)</t>
  </si>
  <si>
    <t>3.1.1.</t>
  </si>
  <si>
    <t>Постановка заплат на покрытия из мягкой кровли</t>
  </si>
  <si>
    <t>м2</t>
  </si>
  <si>
    <t>Директор ООО "Комфорт плюс", Молчанова Л.Н.</t>
  </si>
  <si>
    <t>3.1.2.</t>
  </si>
  <si>
    <t>Ремонт дверных коробок в узких каменных стенах</t>
  </si>
  <si>
    <t>3.1.3.</t>
  </si>
  <si>
    <t>Смена ручки дверной</t>
  </si>
  <si>
    <t>3.1.4.</t>
  </si>
  <si>
    <t>Смена пружины</t>
  </si>
  <si>
    <t>3.1.5.</t>
  </si>
  <si>
    <t xml:space="preserve">Замена обивки люка на кровлю стальным листом </t>
  </si>
  <si>
    <t>3.1.6.</t>
  </si>
  <si>
    <t>Промывка, гидравлическое испытание и наладка инженерных сетей</t>
  </si>
  <si>
    <t>3.1.7.</t>
  </si>
  <si>
    <t>3.1.8.</t>
  </si>
  <si>
    <t>3.1.9.</t>
  </si>
  <si>
    <t>3.1.10.</t>
  </si>
  <si>
    <t>Замена пластиковых окон в подъездах</t>
  </si>
  <si>
    <t>ВСЕГО по разделу жилищный фонд:</t>
  </si>
  <si>
    <t>Электроснабжение</t>
  </si>
  <si>
    <t>4.1.</t>
  </si>
  <si>
    <t>4.1.1.</t>
  </si>
  <si>
    <t>Текущий ремонт ВЛ-0,4 кВ, согласно графика ППР</t>
  </si>
  <si>
    <t>4.1.2.</t>
  </si>
  <si>
    <t>Текущий ремонт ВЛ-6,10 кВ, согласно графика ППР</t>
  </si>
  <si>
    <t>4.1.3.</t>
  </si>
  <si>
    <t>Текущий ремонт КЛ-0,4 кВ, согласно графика ППР</t>
  </si>
  <si>
    <t>4.1.4.</t>
  </si>
  <si>
    <t>Текущий ремонт КЛ-6,10 кВ, согласно графика ППР</t>
  </si>
  <si>
    <t>4.1.5.</t>
  </si>
  <si>
    <t>Текущий ремонт ТП, КТПН 6(10)кВ, согласно графика ППР</t>
  </si>
  <si>
    <t>4.1.6.</t>
  </si>
  <si>
    <t>ВЛ-35кВ Ф№5,6 ПС 110/35/6кВ "Покачевская"</t>
  </si>
  <si>
    <t>км.</t>
  </si>
  <si>
    <t>19,7</t>
  </si>
  <si>
    <t>4.1.7.</t>
  </si>
  <si>
    <t>ВЛ-35кВ Ф№5,6 ПС 110/35/6кВ "Покачевская" отпайка на ПС 35/6кВ "Северная"</t>
  </si>
  <si>
    <t>2,0</t>
  </si>
  <si>
    <t>4.1.8.</t>
  </si>
  <si>
    <t>Текущий ремонт ПС 35/10кВ "Городская" 2х10000кВА</t>
  </si>
  <si>
    <t>4.1.9.</t>
  </si>
  <si>
    <t>Текущий ремонт ПС 35/6кВ "Северная" 2х6300кВА</t>
  </si>
  <si>
    <t>4.1.10.</t>
  </si>
  <si>
    <t>Текущий ремонт ПС 35/6кВ "Новая" 2х4000кВА</t>
  </si>
  <si>
    <t>4.3.</t>
  </si>
  <si>
    <t>4.3.1.</t>
  </si>
  <si>
    <t>Проведение технического обслуживания ВЛ-0,4 кВ согласно графика ППР</t>
  </si>
  <si>
    <t>432.2.</t>
  </si>
  <si>
    <t>Проведение технического обслуживания ВЛ-6,10 кВ согласно графика ППР</t>
  </si>
  <si>
    <t>4.3.3.</t>
  </si>
  <si>
    <t>Проведение технического обслуживания ВЛ-35 кВ согласно графика ППР</t>
  </si>
  <si>
    <t>4.3.4.</t>
  </si>
  <si>
    <t>Проведение технического обслуживания КЛ-0,4 кВ согласно графика ППР</t>
  </si>
  <si>
    <t>4.3.5.</t>
  </si>
  <si>
    <t>Проведение технического обслуживания КЛ-6,10 кВ согласно графика ППР</t>
  </si>
  <si>
    <t>4.3.6.</t>
  </si>
  <si>
    <t>Проведение технического обслуживания ПС 35/6,10кВ согласно графика ППР</t>
  </si>
  <si>
    <t>4.3.7.</t>
  </si>
  <si>
    <t>Проведение технического обслуживания ТП, КТПН 6(10)кВ согласно графика ППР</t>
  </si>
  <si>
    <t>4.4.</t>
  </si>
  <si>
    <t>4.4.1.</t>
  </si>
  <si>
    <t>тыс.руб.</t>
  </si>
  <si>
    <t>4.4.2.</t>
  </si>
  <si>
    <t>Формирование аварийно-технического запаса до установленных норм</t>
  </si>
  <si>
    <t>4.4.3.</t>
  </si>
  <si>
    <t>4.4.4.</t>
  </si>
  <si>
    <t>-</t>
  </si>
  <si>
    <t xml:space="preserve"> -</t>
  </si>
  <si>
    <t>4.4.5.</t>
  </si>
  <si>
    <t>Обеспечение условий труда и мер по ТБ</t>
  </si>
  <si>
    <t>4.4.6.</t>
  </si>
  <si>
    <t>ВСЕГО по разделу электроснабжения:</t>
  </si>
  <si>
    <t>2.3.12.</t>
  </si>
  <si>
    <t>22</t>
  </si>
  <si>
    <t>3.1.12.</t>
  </si>
  <si>
    <t>3.1.11.</t>
  </si>
  <si>
    <t>Ремонт межпанельных швов</t>
  </si>
  <si>
    <t>Замена запорной арматуры</t>
  </si>
  <si>
    <t>Директор АО «ЮТЭК-Покачи», Веприков Ю.А.</t>
  </si>
  <si>
    <t>*-текущий ремонт тепловых сетей проводится за счет средств тарифа на тепловую энергию</t>
  </si>
  <si>
    <t>Плановая шурфовка тепловых сетей города.*</t>
  </si>
  <si>
    <t>Промывка трубопроводов ГВС*</t>
  </si>
  <si>
    <t xml:space="preserve">Испытание на прочность и плотность магистральных и квартальных тепловых сетей* </t>
  </si>
  <si>
    <t xml:space="preserve">Приложение
к информации администрации города Покачи о  плане мероприятий по подготовке объектов жилищно – коммунального комплекса и социальной сферы к работе в осенне-зимний период 2018-2019 годов, утвержденной решением Думы города Покачи
от 01.06.2018 №44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</si>
</sst>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_-* #,##0.00_р_._-;\-* #,##0.00_р_._-;_-* \-??_р_._-;_-@_-"/>
    <numFmt numFmtId="176" formatCode="_-* #,##0.0000_р_._-;\-* #,##0.0000_р_._-;_-* \-??_р_._-;_-@_-"/>
    <numFmt numFmtId="177" formatCode="#,##0.000"/>
    <numFmt numFmtId="178" formatCode="#,##0.0000"/>
    <numFmt numFmtId="179" formatCode="0.0000"/>
    <numFmt numFmtId="180" formatCode="#,###.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justify" vertical="center" wrapText="1"/>
      <protection/>
    </xf>
    <xf numFmtId="178" fontId="4" fillId="0" borderId="11" xfId="52" applyNumberFormat="1" applyFont="1" applyFill="1" applyBorder="1" applyAlignment="1">
      <alignment horizontal="center" vertical="center" wrapText="1"/>
      <protection/>
    </xf>
    <xf numFmtId="179" fontId="4" fillId="0" borderId="11" xfId="52" applyNumberFormat="1" applyFont="1" applyFill="1" applyBorder="1" applyAlignment="1">
      <alignment horizontal="center" vertical="center" wrapText="1"/>
      <protection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8" fontId="3" fillId="0" borderId="10" xfId="52" applyNumberFormat="1" applyFont="1" applyFill="1" applyBorder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tabSelected="1" view="pageBreakPreview" zoomScale="80" zoomScaleNormal="80" zoomScaleSheetLayoutView="80" zoomScalePageLayoutView="0" workbookViewId="0" topLeftCell="B1">
      <selection activeCell="J2" sqref="J2:K2"/>
    </sheetView>
  </sheetViews>
  <sheetFormatPr defaultColWidth="9.140625" defaultRowHeight="12.75"/>
  <cols>
    <col min="1" max="1" width="7.28125" style="31" customWidth="1"/>
    <col min="2" max="2" width="84.28125" style="31" customWidth="1"/>
    <col min="3" max="3" width="11.00390625" style="36" customWidth="1"/>
    <col min="4" max="4" width="11.57421875" style="37" customWidth="1"/>
    <col min="5" max="5" width="18.7109375" style="38" customWidth="1"/>
    <col min="6" max="6" width="18.00390625" style="38" customWidth="1"/>
    <col min="7" max="7" width="0" style="38" hidden="1" customWidth="1"/>
    <col min="8" max="8" width="16.8515625" style="38" customWidth="1"/>
    <col min="9" max="9" width="17.8515625" style="31" hidden="1" customWidth="1"/>
    <col min="10" max="10" width="18.57421875" style="31" customWidth="1"/>
    <col min="11" max="11" width="30.28125" style="31" customWidth="1"/>
    <col min="12" max="12" width="15.8515625" style="31" customWidth="1"/>
    <col min="13" max="14" width="9.140625" style="31" customWidth="1"/>
    <col min="15" max="15" width="11.28125" style="31" bestFit="1" customWidth="1"/>
    <col min="16" max="16384" width="9.140625" style="31" customWidth="1"/>
  </cols>
  <sheetData>
    <row r="1" spans="1:11" ht="36" customHeight="1">
      <c r="A1" s="97"/>
      <c r="B1" s="97"/>
      <c r="C1" s="2"/>
      <c r="D1" s="3"/>
      <c r="E1" s="4"/>
      <c r="F1" s="4"/>
      <c r="G1" s="4"/>
      <c r="H1" s="4"/>
      <c r="I1" s="6"/>
      <c r="J1" s="97"/>
      <c r="K1" s="97"/>
    </row>
    <row r="2" spans="1:11" ht="189.75" customHeight="1">
      <c r="A2" s="5"/>
      <c r="B2" s="5"/>
      <c r="C2" s="2"/>
      <c r="D2" s="3"/>
      <c r="E2" s="4"/>
      <c r="F2" s="4"/>
      <c r="G2" s="4"/>
      <c r="H2" s="4"/>
      <c r="I2" s="6"/>
      <c r="J2" s="96" t="s">
        <v>297</v>
      </c>
      <c r="K2" s="96"/>
    </row>
    <row r="3" spans="1:11" ht="16.5">
      <c r="A3" s="5"/>
      <c r="B3" s="5"/>
      <c r="C3" s="2"/>
      <c r="D3" s="3"/>
      <c r="E3" s="4"/>
      <c r="F3" s="4"/>
      <c r="G3" s="4"/>
      <c r="H3" s="4"/>
      <c r="I3" s="98"/>
      <c r="J3" s="98"/>
      <c r="K3" s="98"/>
    </row>
    <row r="4" spans="1:11" ht="16.5">
      <c r="A4" s="5"/>
      <c r="B4" s="5"/>
      <c r="C4" s="2"/>
      <c r="D4" s="3"/>
      <c r="E4" s="4"/>
      <c r="F4" s="4"/>
      <c r="G4" s="4"/>
      <c r="H4" s="4"/>
      <c r="I4" s="98"/>
      <c r="J4" s="98"/>
      <c r="K4" s="98"/>
    </row>
    <row r="5" spans="1:11" ht="15.75">
      <c r="A5" s="114" t="s">
        <v>45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>
      <c r="A6" s="114" t="s">
        <v>46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>
      <c r="A7" s="114" t="s">
        <v>47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>
      <c r="A8" s="114" t="s">
        <v>48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s="32" customFormat="1" ht="13.5" customHeight="1">
      <c r="A9" s="99" t="s">
        <v>0</v>
      </c>
      <c r="B9" s="115" t="s">
        <v>1</v>
      </c>
      <c r="C9" s="99" t="s">
        <v>2</v>
      </c>
      <c r="D9" s="99" t="s">
        <v>3</v>
      </c>
      <c r="E9" s="99" t="s">
        <v>49</v>
      </c>
      <c r="F9" s="99"/>
      <c r="G9" s="99"/>
      <c r="H9" s="99"/>
      <c r="I9" s="99"/>
      <c r="J9" s="99" t="s">
        <v>4</v>
      </c>
      <c r="K9" s="99" t="s">
        <v>50</v>
      </c>
    </row>
    <row r="10" spans="1:11" ht="47.25">
      <c r="A10" s="99"/>
      <c r="B10" s="115"/>
      <c r="C10" s="99"/>
      <c r="D10" s="99"/>
      <c r="E10" s="8" t="s">
        <v>5</v>
      </c>
      <c r="F10" s="8" t="s">
        <v>51</v>
      </c>
      <c r="G10" s="4"/>
      <c r="H10" s="8" t="s">
        <v>6</v>
      </c>
      <c r="I10" s="8" t="s">
        <v>7</v>
      </c>
      <c r="J10" s="99"/>
      <c r="K10" s="99"/>
    </row>
    <row r="11" spans="1:11" ht="15.75" customHeight="1">
      <c r="A11" s="22">
        <v>1</v>
      </c>
      <c r="B11" s="39">
        <v>2</v>
      </c>
      <c r="C11" s="10">
        <v>3</v>
      </c>
      <c r="D11" s="9">
        <v>4</v>
      </c>
      <c r="E11" s="9">
        <v>5</v>
      </c>
      <c r="F11" s="11">
        <v>5</v>
      </c>
      <c r="G11" s="4"/>
      <c r="H11" s="11">
        <v>6</v>
      </c>
      <c r="I11" s="11">
        <v>7</v>
      </c>
      <c r="J11" s="9">
        <v>8</v>
      </c>
      <c r="K11" s="9">
        <v>9</v>
      </c>
    </row>
    <row r="12" spans="1:11" ht="15.75" customHeight="1">
      <c r="A12" s="22">
        <v>1</v>
      </c>
      <c r="B12" s="113" t="s">
        <v>8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5.75" customHeight="1">
      <c r="A13" s="22" t="s">
        <v>52</v>
      </c>
      <c r="B13" s="100" t="s">
        <v>53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6.5" customHeight="1">
      <c r="A14" s="13" t="s">
        <v>54</v>
      </c>
      <c r="B14" s="40" t="s">
        <v>55</v>
      </c>
      <c r="C14" s="41" t="s">
        <v>9</v>
      </c>
      <c r="D14" s="41">
        <v>1</v>
      </c>
      <c r="E14" s="15">
        <v>0</v>
      </c>
      <c r="F14" s="15">
        <v>0</v>
      </c>
      <c r="G14" s="16">
        <v>5698</v>
      </c>
      <c r="H14" s="42">
        <v>180</v>
      </c>
      <c r="I14" s="43">
        <f aca="true" t="shared" si="0" ref="I14:I39">E14+F14+H14</f>
        <v>180</v>
      </c>
      <c r="J14" s="41" t="s">
        <v>56</v>
      </c>
      <c r="K14" s="102" t="s">
        <v>57</v>
      </c>
    </row>
    <row r="15" spans="1:11" ht="15.75" customHeight="1">
      <c r="A15" s="13" t="s">
        <v>58</v>
      </c>
      <c r="B15" s="40" t="s">
        <v>59</v>
      </c>
      <c r="C15" s="41" t="s">
        <v>9</v>
      </c>
      <c r="D15" s="44" t="s">
        <v>60</v>
      </c>
      <c r="E15" s="15">
        <v>0</v>
      </c>
      <c r="F15" s="15">
        <v>0</v>
      </c>
      <c r="G15" s="16">
        <v>108000</v>
      </c>
      <c r="H15" s="42">
        <v>430</v>
      </c>
      <c r="I15" s="43">
        <f t="shared" si="0"/>
        <v>430</v>
      </c>
      <c r="J15" s="41" t="s">
        <v>61</v>
      </c>
      <c r="K15" s="102"/>
    </row>
    <row r="16" spans="1:11" ht="15.75">
      <c r="A16" s="13" t="s">
        <v>62</v>
      </c>
      <c r="B16" s="40" t="s">
        <v>63</v>
      </c>
      <c r="C16" s="41" t="s">
        <v>9</v>
      </c>
      <c r="D16" s="44" t="s">
        <v>10</v>
      </c>
      <c r="E16" s="15">
        <v>0</v>
      </c>
      <c r="F16" s="15">
        <v>0</v>
      </c>
      <c r="G16" s="16">
        <v>20000</v>
      </c>
      <c r="H16" s="42">
        <v>85.222</v>
      </c>
      <c r="I16" s="43">
        <f t="shared" si="0"/>
        <v>85.222</v>
      </c>
      <c r="J16" s="41" t="s">
        <v>56</v>
      </c>
      <c r="K16" s="102"/>
    </row>
    <row r="17" spans="1:11" ht="31.5">
      <c r="A17" s="13" t="s">
        <v>64</v>
      </c>
      <c r="B17" s="17" t="s">
        <v>65</v>
      </c>
      <c r="C17" s="41" t="s">
        <v>9</v>
      </c>
      <c r="D17" s="44" t="s">
        <v>14</v>
      </c>
      <c r="E17" s="15">
        <v>0</v>
      </c>
      <c r="F17" s="15">
        <v>0</v>
      </c>
      <c r="G17" s="16">
        <v>582008</v>
      </c>
      <c r="H17" s="42">
        <v>57.758</v>
      </c>
      <c r="I17" s="43">
        <f t="shared" si="0"/>
        <v>57.758</v>
      </c>
      <c r="J17" s="41" t="s">
        <v>56</v>
      </c>
      <c r="K17" s="102"/>
    </row>
    <row r="18" spans="1:11" ht="15.75">
      <c r="A18" s="13" t="s">
        <v>66</v>
      </c>
      <c r="B18" s="40" t="s">
        <v>17</v>
      </c>
      <c r="C18" s="41" t="s">
        <v>9</v>
      </c>
      <c r="D18" s="44" t="s">
        <v>15</v>
      </c>
      <c r="E18" s="15">
        <v>0</v>
      </c>
      <c r="F18" s="15">
        <v>0</v>
      </c>
      <c r="G18" s="16">
        <v>91731</v>
      </c>
      <c r="H18" s="42">
        <v>68.358</v>
      </c>
      <c r="I18" s="43">
        <f t="shared" si="0"/>
        <v>68.358</v>
      </c>
      <c r="J18" s="41" t="s">
        <v>56</v>
      </c>
      <c r="K18" s="102"/>
    </row>
    <row r="19" spans="1:11" ht="15.75">
      <c r="A19" s="13" t="s">
        <v>67</v>
      </c>
      <c r="B19" s="40" t="s">
        <v>68</v>
      </c>
      <c r="C19" s="41" t="s">
        <v>9</v>
      </c>
      <c r="D19" s="44" t="s">
        <v>11</v>
      </c>
      <c r="E19" s="15">
        <v>0</v>
      </c>
      <c r="F19" s="15">
        <v>0</v>
      </c>
      <c r="G19" s="16">
        <v>11900</v>
      </c>
      <c r="H19" s="42">
        <v>120.3</v>
      </c>
      <c r="I19" s="43">
        <f t="shared" si="0"/>
        <v>120.3</v>
      </c>
      <c r="J19" s="41" t="s">
        <v>69</v>
      </c>
      <c r="K19" s="102"/>
    </row>
    <row r="20" spans="1:11" ht="15.75">
      <c r="A20" s="13" t="s">
        <v>70</v>
      </c>
      <c r="B20" s="40" t="s">
        <v>71</v>
      </c>
      <c r="C20" s="41" t="s">
        <v>9</v>
      </c>
      <c r="D20" s="44" t="s">
        <v>16</v>
      </c>
      <c r="E20" s="15">
        <v>0</v>
      </c>
      <c r="F20" s="15">
        <v>0</v>
      </c>
      <c r="G20" s="16">
        <v>62143</v>
      </c>
      <c r="H20" s="42">
        <v>131.312</v>
      </c>
      <c r="I20" s="43">
        <f t="shared" si="0"/>
        <v>131.312</v>
      </c>
      <c r="J20" s="41" t="s">
        <v>20</v>
      </c>
      <c r="K20" s="102"/>
    </row>
    <row r="21" spans="1:11" ht="15.75">
      <c r="A21" s="13" t="s">
        <v>72</v>
      </c>
      <c r="B21" s="40" t="s">
        <v>73</v>
      </c>
      <c r="C21" s="41" t="s">
        <v>9</v>
      </c>
      <c r="D21" s="44" t="s">
        <v>25</v>
      </c>
      <c r="E21" s="15">
        <v>0</v>
      </c>
      <c r="F21" s="15">
        <v>0</v>
      </c>
      <c r="G21" s="16">
        <v>169800</v>
      </c>
      <c r="H21" s="42">
        <v>71.52</v>
      </c>
      <c r="I21" s="43">
        <f t="shared" si="0"/>
        <v>71.52</v>
      </c>
      <c r="J21" s="41" t="s">
        <v>56</v>
      </c>
      <c r="K21" s="102"/>
    </row>
    <row r="22" spans="1:11" ht="15.75">
      <c r="A22" s="13" t="s">
        <v>74</v>
      </c>
      <c r="B22" s="40" t="s">
        <v>75</v>
      </c>
      <c r="C22" s="41" t="s">
        <v>9</v>
      </c>
      <c r="D22" s="44" t="s">
        <v>76</v>
      </c>
      <c r="E22" s="15">
        <v>0</v>
      </c>
      <c r="F22" s="15">
        <v>0</v>
      </c>
      <c r="G22" s="16">
        <v>76000</v>
      </c>
      <c r="H22" s="42">
        <v>347.754</v>
      </c>
      <c r="I22" s="43">
        <f t="shared" si="0"/>
        <v>347.754</v>
      </c>
      <c r="J22" s="41" t="s">
        <v>56</v>
      </c>
      <c r="K22" s="102"/>
    </row>
    <row r="23" spans="1:11" ht="15.75">
      <c r="A23" s="13" t="s">
        <v>77</v>
      </c>
      <c r="B23" s="40" t="s">
        <v>78</v>
      </c>
      <c r="C23" s="41" t="s">
        <v>9</v>
      </c>
      <c r="D23" s="44" t="s">
        <v>79</v>
      </c>
      <c r="E23" s="15">
        <v>0</v>
      </c>
      <c r="F23" s="15">
        <v>0</v>
      </c>
      <c r="G23" s="16">
        <v>120068</v>
      </c>
      <c r="H23" s="42">
        <v>56.587</v>
      </c>
      <c r="I23" s="43">
        <f t="shared" si="0"/>
        <v>56.587</v>
      </c>
      <c r="J23" s="41" t="s">
        <v>56</v>
      </c>
      <c r="K23" s="102"/>
    </row>
    <row r="24" spans="1:11" ht="15.75">
      <c r="A24" s="13" t="s">
        <v>80</v>
      </c>
      <c r="B24" s="40" t="s">
        <v>81</v>
      </c>
      <c r="C24" s="41" t="s">
        <v>9</v>
      </c>
      <c r="D24" s="44" t="s">
        <v>15</v>
      </c>
      <c r="E24" s="15">
        <v>0</v>
      </c>
      <c r="F24" s="15">
        <v>0</v>
      </c>
      <c r="G24" s="16">
        <v>109960</v>
      </c>
      <c r="H24" s="42">
        <v>9.44</v>
      </c>
      <c r="I24" s="43">
        <f t="shared" si="0"/>
        <v>9.44</v>
      </c>
      <c r="J24" s="41" t="s">
        <v>56</v>
      </c>
      <c r="K24" s="102"/>
    </row>
    <row r="25" spans="1:11" ht="15.75">
      <c r="A25" s="13" t="s">
        <v>82</v>
      </c>
      <c r="B25" s="40" t="s">
        <v>83</v>
      </c>
      <c r="C25" s="41" t="s">
        <v>9</v>
      </c>
      <c r="D25" s="44" t="s">
        <v>13</v>
      </c>
      <c r="E25" s="15">
        <v>0</v>
      </c>
      <c r="F25" s="15">
        <v>0</v>
      </c>
      <c r="G25" s="16">
        <v>35024</v>
      </c>
      <c r="H25" s="42">
        <v>0</v>
      </c>
      <c r="I25" s="43">
        <f t="shared" si="0"/>
        <v>0</v>
      </c>
      <c r="J25" s="41" t="s">
        <v>56</v>
      </c>
      <c r="K25" s="102"/>
    </row>
    <row r="26" spans="1:11" ht="31.5">
      <c r="A26" s="13" t="s">
        <v>84</v>
      </c>
      <c r="B26" s="40" t="s">
        <v>85</v>
      </c>
      <c r="C26" s="41"/>
      <c r="D26" s="44"/>
      <c r="E26" s="15">
        <v>0</v>
      </c>
      <c r="F26" s="15">
        <v>0</v>
      </c>
      <c r="G26" s="16">
        <v>6766</v>
      </c>
      <c r="H26" s="42">
        <v>7.224</v>
      </c>
      <c r="I26" s="43">
        <f t="shared" si="0"/>
        <v>7.224</v>
      </c>
      <c r="J26" s="41" t="s">
        <v>56</v>
      </c>
      <c r="K26" s="102"/>
    </row>
    <row r="27" spans="1:11" ht="15.75">
      <c r="A27" s="13" t="s">
        <v>86</v>
      </c>
      <c r="B27" s="45" t="s">
        <v>87</v>
      </c>
      <c r="C27" s="41" t="s">
        <v>9</v>
      </c>
      <c r="D27" s="44" t="s">
        <v>11</v>
      </c>
      <c r="E27" s="15">
        <v>0</v>
      </c>
      <c r="F27" s="15">
        <v>0</v>
      </c>
      <c r="G27" s="16"/>
      <c r="H27" s="42">
        <v>61.706</v>
      </c>
      <c r="I27" s="43">
        <f t="shared" si="0"/>
        <v>61.706</v>
      </c>
      <c r="J27" s="41" t="s">
        <v>88</v>
      </c>
      <c r="K27" s="102"/>
    </row>
    <row r="28" spans="1:11" ht="31.5">
      <c r="A28" s="13" t="s">
        <v>89</v>
      </c>
      <c r="B28" s="40" t="s">
        <v>90</v>
      </c>
      <c r="C28" s="41" t="s">
        <v>9</v>
      </c>
      <c r="D28" s="44" t="s">
        <v>13</v>
      </c>
      <c r="E28" s="15">
        <v>0</v>
      </c>
      <c r="F28" s="15">
        <v>0</v>
      </c>
      <c r="G28" s="16">
        <v>31308</v>
      </c>
      <c r="H28" s="42">
        <v>28</v>
      </c>
      <c r="I28" s="43">
        <f t="shared" si="0"/>
        <v>28</v>
      </c>
      <c r="J28" s="41" t="s">
        <v>56</v>
      </c>
      <c r="K28" s="102"/>
    </row>
    <row r="29" spans="1:11" ht="15.75">
      <c r="A29" s="13" t="s">
        <v>91</v>
      </c>
      <c r="B29" s="17" t="s">
        <v>92</v>
      </c>
      <c r="C29" s="41" t="s">
        <v>9</v>
      </c>
      <c r="D29" s="41">
        <v>2</v>
      </c>
      <c r="E29" s="15">
        <v>0</v>
      </c>
      <c r="F29" s="15">
        <v>0</v>
      </c>
      <c r="G29" s="16">
        <v>0</v>
      </c>
      <c r="H29" s="42">
        <v>3.5</v>
      </c>
      <c r="I29" s="43">
        <f t="shared" si="0"/>
        <v>3.5</v>
      </c>
      <c r="J29" s="41" t="s">
        <v>56</v>
      </c>
      <c r="K29" s="102"/>
    </row>
    <row r="30" spans="1:11" ht="15.75">
      <c r="A30" s="13" t="s">
        <v>93</v>
      </c>
      <c r="B30" s="40" t="s">
        <v>94</v>
      </c>
      <c r="C30" s="41"/>
      <c r="D30" s="44"/>
      <c r="E30" s="15">
        <v>0</v>
      </c>
      <c r="F30" s="15">
        <v>0</v>
      </c>
      <c r="G30" s="16">
        <v>23722</v>
      </c>
      <c r="H30" s="42">
        <v>28.3</v>
      </c>
      <c r="I30" s="43">
        <f t="shared" si="0"/>
        <v>28.3</v>
      </c>
      <c r="J30" s="41" t="s">
        <v>56</v>
      </c>
      <c r="K30" s="102"/>
    </row>
    <row r="31" spans="1:11" ht="31.5">
      <c r="A31" s="13" t="s">
        <v>95</v>
      </c>
      <c r="B31" s="17" t="s">
        <v>96</v>
      </c>
      <c r="C31" s="41" t="s">
        <v>97</v>
      </c>
      <c r="D31" s="44" t="s">
        <v>98</v>
      </c>
      <c r="E31" s="15">
        <v>0</v>
      </c>
      <c r="F31" s="15">
        <v>0</v>
      </c>
      <c r="G31" s="16">
        <v>96797</v>
      </c>
      <c r="H31" s="42">
        <v>546.545</v>
      </c>
      <c r="I31" s="43">
        <f t="shared" si="0"/>
        <v>546.545</v>
      </c>
      <c r="J31" s="41" t="s">
        <v>99</v>
      </c>
      <c r="K31" s="102"/>
    </row>
    <row r="32" spans="1:11" ht="15.75">
      <c r="A32" s="13" t="s">
        <v>100</v>
      </c>
      <c r="B32" s="17" t="s">
        <v>101</v>
      </c>
      <c r="C32" s="41" t="s">
        <v>97</v>
      </c>
      <c r="D32" s="44" t="s">
        <v>98</v>
      </c>
      <c r="E32" s="15">
        <v>0</v>
      </c>
      <c r="F32" s="15">
        <v>0</v>
      </c>
      <c r="G32" s="16">
        <v>4000</v>
      </c>
      <c r="H32" s="42">
        <v>256</v>
      </c>
      <c r="I32" s="43">
        <f t="shared" si="0"/>
        <v>256</v>
      </c>
      <c r="J32" s="41" t="s">
        <v>56</v>
      </c>
      <c r="K32" s="102"/>
    </row>
    <row r="33" spans="1:11" ht="31.5">
      <c r="A33" s="13" t="s">
        <v>102</v>
      </c>
      <c r="B33" s="40" t="s">
        <v>103</v>
      </c>
      <c r="C33" s="41" t="s">
        <v>97</v>
      </c>
      <c r="D33" s="44" t="s">
        <v>98</v>
      </c>
      <c r="E33" s="15">
        <v>0</v>
      </c>
      <c r="F33" s="15">
        <v>0</v>
      </c>
      <c r="G33" s="16">
        <v>198000</v>
      </c>
      <c r="H33" s="42">
        <v>175.361</v>
      </c>
      <c r="I33" s="43">
        <f t="shared" si="0"/>
        <v>175.361</v>
      </c>
      <c r="J33" s="41" t="s">
        <v>99</v>
      </c>
      <c r="K33" s="102"/>
    </row>
    <row r="34" spans="1:11" ht="15.75">
      <c r="A34" s="13" t="s">
        <v>104</v>
      </c>
      <c r="B34" s="45" t="s">
        <v>12</v>
      </c>
      <c r="C34" s="41" t="s">
        <v>9</v>
      </c>
      <c r="D34" s="44" t="s">
        <v>13</v>
      </c>
      <c r="E34" s="15">
        <v>0</v>
      </c>
      <c r="F34" s="15">
        <v>0</v>
      </c>
      <c r="G34" s="16">
        <v>29160</v>
      </c>
      <c r="H34" s="42">
        <v>144</v>
      </c>
      <c r="I34" s="43">
        <f t="shared" si="0"/>
        <v>144</v>
      </c>
      <c r="J34" s="41" t="s">
        <v>105</v>
      </c>
      <c r="K34" s="102"/>
    </row>
    <row r="35" spans="1:11" ht="15.75">
      <c r="A35" s="13" t="s">
        <v>106</v>
      </c>
      <c r="B35" s="40" t="s">
        <v>21</v>
      </c>
      <c r="C35" s="41" t="s">
        <v>9</v>
      </c>
      <c r="D35" s="44" t="s">
        <v>24</v>
      </c>
      <c r="E35" s="15">
        <v>0</v>
      </c>
      <c r="F35" s="15">
        <v>0</v>
      </c>
      <c r="G35" s="16">
        <v>1869912</v>
      </c>
      <c r="H35" s="42">
        <v>4.8</v>
      </c>
      <c r="I35" s="43">
        <f t="shared" si="0"/>
        <v>4.8</v>
      </c>
      <c r="J35" s="41" t="s">
        <v>69</v>
      </c>
      <c r="K35" s="102"/>
    </row>
    <row r="36" spans="1:11" ht="47.25">
      <c r="A36" s="13" t="s">
        <v>107</v>
      </c>
      <c r="B36" s="45" t="s">
        <v>108</v>
      </c>
      <c r="C36" s="41"/>
      <c r="D36" s="44"/>
      <c r="E36" s="15">
        <v>0</v>
      </c>
      <c r="F36" s="15">
        <v>0</v>
      </c>
      <c r="G36" s="16">
        <v>6400</v>
      </c>
      <c r="H36" s="42">
        <v>154.722</v>
      </c>
      <c r="I36" s="43">
        <f t="shared" si="0"/>
        <v>154.722</v>
      </c>
      <c r="J36" s="41" t="s">
        <v>56</v>
      </c>
      <c r="K36" s="102"/>
    </row>
    <row r="37" spans="1:11" ht="15.75">
      <c r="A37" s="13" t="s">
        <v>109</v>
      </c>
      <c r="B37" s="40" t="s">
        <v>294</v>
      </c>
      <c r="C37" s="41" t="s">
        <v>9</v>
      </c>
      <c r="D37" s="44" t="s">
        <v>110</v>
      </c>
      <c r="E37" s="15">
        <v>0</v>
      </c>
      <c r="F37" s="15">
        <v>0</v>
      </c>
      <c r="G37" s="16">
        <v>141980</v>
      </c>
      <c r="H37" s="42">
        <v>0</v>
      </c>
      <c r="I37" s="43">
        <f t="shared" si="0"/>
        <v>0</v>
      </c>
      <c r="J37" s="41" t="s">
        <v>99</v>
      </c>
      <c r="K37" s="102"/>
    </row>
    <row r="38" spans="1:11" ht="15.75">
      <c r="A38" s="13" t="s">
        <v>111</v>
      </c>
      <c r="B38" s="40" t="s">
        <v>295</v>
      </c>
      <c r="C38" s="41" t="s">
        <v>26</v>
      </c>
      <c r="D38" s="41">
        <v>8.6</v>
      </c>
      <c r="E38" s="15">
        <v>0</v>
      </c>
      <c r="F38" s="15">
        <v>0</v>
      </c>
      <c r="G38" s="16">
        <v>0</v>
      </c>
      <c r="H38" s="42">
        <v>0</v>
      </c>
      <c r="I38" s="43">
        <f t="shared" si="0"/>
        <v>0</v>
      </c>
      <c r="J38" s="41" t="s">
        <v>99</v>
      </c>
      <c r="K38" s="102"/>
    </row>
    <row r="39" spans="1:11" ht="31.5">
      <c r="A39" s="13" t="s">
        <v>112</v>
      </c>
      <c r="B39" s="40" t="s">
        <v>296</v>
      </c>
      <c r="C39" s="41"/>
      <c r="D39" s="41"/>
      <c r="E39" s="15">
        <v>0</v>
      </c>
      <c r="F39" s="15">
        <v>0</v>
      </c>
      <c r="G39" s="16">
        <v>15000</v>
      </c>
      <c r="H39" s="42">
        <v>0</v>
      </c>
      <c r="I39" s="43">
        <f t="shared" si="0"/>
        <v>0</v>
      </c>
      <c r="J39" s="41" t="s">
        <v>88</v>
      </c>
      <c r="K39" s="102"/>
    </row>
    <row r="40" spans="1:11" ht="15.75">
      <c r="A40" s="13"/>
      <c r="B40" s="21" t="s">
        <v>19</v>
      </c>
      <c r="C40" s="46"/>
      <c r="D40" s="46"/>
      <c r="E40" s="25">
        <f>SUM(E14:E39)</f>
        <v>0</v>
      </c>
      <c r="F40" s="25">
        <f>SUM(F14:F39)</f>
        <v>0</v>
      </c>
      <c r="G40" s="46"/>
      <c r="H40" s="47">
        <f>SUM(H14:H39)</f>
        <v>2968.4089999999997</v>
      </c>
      <c r="I40" s="47">
        <f>SUM(I14:I39)</f>
        <v>2968.4089999999997</v>
      </c>
      <c r="J40" s="46"/>
      <c r="K40" s="102"/>
    </row>
    <row r="41" spans="1:11" ht="17.25" customHeight="1">
      <c r="A41" s="22" t="s">
        <v>113</v>
      </c>
      <c r="B41" s="100" t="s">
        <v>114</v>
      </c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30" customHeight="1">
      <c r="A42" s="13" t="s">
        <v>115</v>
      </c>
      <c r="B42" s="17" t="s">
        <v>116</v>
      </c>
      <c r="C42" s="41" t="s">
        <v>32</v>
      </c>
      <c r="D42" s="44" t="s">
        <v>117</v>
      </c>
      <c r="E42" s="15">
        <v>0</v>
      </c>
      <c r="F42" s="15">
        <v>0</v>
      </c>
      <c r="G42" s="16"/>
      <c r="H42" s="42">
        <v>239.815</v>
      </c>
      <c r="I42" s="43">
        <f>E42+F42+H42</f>
        <v>239.815</v>
      </c>
      <c r="J42" s="41" t="s">
        <v>88</v>
      </c>
      <c r="K42" s="102" t="s">
        <v>57</v>
      </c>
    </row>
    <row r="43" spans="1:11" ht="29.25" customHeight="1">
      <c r="A43" s="13" t="s">
        <v>118</v>
      </c>
      <c r="B43" s="17" t="s">
        <v>119</v>
      </c>
      <c r="C43" s="41" t="s">
        <v>32</v>
      </c>
      <c r="D43" s="44" t="s">
        <v>18</v>
      </c>
      <c r="E43" s="15">
        <v>0</v>
      </c>
      <c r="F43" s="15">
        <v>0</v>
      </c>
      <c r="G43" s="16"/>
      <c r="H43" s="42">
        <v>579.12</v>
      </c>
      <c r="I43" s="43">
        <f>E43+F43+H43</f>
        <v>579.12</v>
      </c>
      <c r="J43" s="41" t="s">
        <v>56</v>
      </c>
      <c r="K43" s="102"/>
    </row>
    <row r="44" spans="1:11" ht="15.75">
      <c r="A44" s="12"/>
      <c r="B44" s="21" t="s">
        <v>19</v>
      </c>
      <c r="C44" s="12"/>
      <c r="D44" s="12"/>
      <c r="E44" s="8"/>
      <c r="F44" s="8"/>
      <c r="G44" s="8">
        <f>SUM(G14:G39)</f>
        <v>3815377</v>
      </c>
      <c r="H44" s="47">
        <f>SUM(H42:H43)</f>
        <v>818.935</v>
      </c>
      <c r="I44" s="47">
        <f>SUM(I42:I43)</f>
        <v>818.935</v>
      </c>
      <c r="J44" s="12"/>
      <c r="K44" s="13"/>
    </row>
    <row r="45" spans="1:11" ht="15.75">
      <c r="A45" s="13"/>
      <c r="B45" s="48" t="s">
        <v>120</v>
      </c>
      <c r="C45" s="7"/>
      <c r="D45" s="7"/>
      <c r="E45" s="8"/>
      <c r="F45" s="8"/>
      <c r="G45" s="8">
        <f>SUM(G44)</f>
        <v>3815377</v>
      </c>
      <c r="H45" s="47">
        <f>H40+H44</f>
        <v>3787.3439999999996</v>
      </c>
      <c r="I45" s="47">
        <f>I40+I44</f>
        <v>3787.3439999999996</v>
      </c>
      <c r="J45" s="49"/>
      <c r="K45" s="13"/>
    </row>
    <row r="46" spans="1:11" ht="15.75" customHeight="1">
      <c r="A46" s="22">
        <v>2</v>
      </c>
      <c r="B46" s="100" t="s">
        <v>121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5.75" customHeight="1">
      <c r="A47" s="22" t="s">
        <v>122</v>
      </c>
      <c r="B47" s="101" t="s">
        <v>23</v>
      </c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5.75" customHeight="1">
      <c r="A48" s="23" t="s">
        <v>123</v>
      </c>
      <c r="B48" s="40" t="s">
        <v>124</v>
      </c>
      <c r="C48" s="41" t="s">
        <v>9</v>
      </c>
      <c r="D48" s="44" t="s">
        <v>18</v>
      </c>
      <c r="E48" s="15">
        <v>0</v>
      </c>
      <c r="F48" s="15">
        <v>0</v>
      </c>
      <c r="G48" s="15">
        <v>30543</v>
      </c>
      <c r="H48" s="50">
        <v>31.641</v>
      </c>
      <c r="I48" s="51">
        <f aca="true" t="shared" si="1" ref="I48:I63">E48+F48+H48</f>
        <v>31.641</v>
      </c>
      <c r="J48" s="41" t="s">
        <v>125</v>
      </c>
      <c r="K48" s="102" t="s">
        <v>126</v>
      </c>
    </row>
    <row r="49" spans="1:11" ht="15.75" customHeight="1">
      <c r="A49" s="23" t="s">
        <v>127</v>
      </c>
      <c r="B49" s="40" t="s">
        <v>128</v>
      </c>
      <c r="C49" s="41" t="s">
        <v>9</v>
      </c>
      <c r="D49" s="44" t="s">
        <v>129</v>
      </c>
      <c r="E49" s="15">
        <v>0</v>
      </c>
      <c r="F49" s="15">
        <v>0</v>
      </c>
      <c r="G49" s="15">
        <v>132</v>
      </c>
      <c r="H49" s="50">
        <v>1.1320000000000001</v>
      </c>
      <c r="I49" s="51">
        <f t="shared" si="1"/>
        <v>1.1320000000000001</v>
      </c>
      <c r="J49" s="41" t="s">
        <v>125</v>
      </c>
      <c r="K49" s="102"/>
    </row>
    <row r="50" spans="1:11" ht="15.75" customHeight="1">
      <c r="A50" s="23" t="s">
        <v>130</v>
      </c>
      <c r="B50" s="40" t="s">
        <v>131</v>
      </c>
      <c r="C50" s="41" t="s">
        <v>9</v>
      </c>
      <c r="D50" s="44" t="s">
        <v>13</v>
      </c>
      <c r="E50" s="15">
        <v>0</v>
      </c>
      <c r="F50" s="15">
        <v>0</v>
      </c>
      <c r="G50" s="15">
        <v>12360</v>
      </c>
      <c r="H50" s="50">
        <v>33.08</v>
      </c>
      <c r="I50" s="51">
        <f t="shared" si="1"/>
        <v>33.08</v>
      </c>
      <c r="J50" s="41" t="s">
        <v>69</v>
      </c>
      <c r="K50" s="102"/>
    </row>
    <row r="51" spans="1:11" ht="15.75" customHeight="1">
      <c r="A51" s="23" t="s">
        <v>132</v>
      </c>
      <c r="B51" s="52" t="s">
        <v>133</v>
      </c>
      <c r="C51" s="41" t="s">
        <v>9</v>
      </c>
      <c r="D51" s="44" t="s">
        <v>11</v>
      </c>
      <c r="E51" s="15">
        <v>0</v>
      </c>
      <c r="F51" s="15">
        <v>0</v>
      </c>
      <c r="G51" s="15">
        <v>132</v>
      </c>
      <c r="H51" s="50">
        <v>0.132</v>
      </c>
      <c r="I51" s="51">
        <f t="shared" si="1"/>
        <v>0.132</v>
      </c>
      <c r="J51" s="41" t="s">
        <v>134</v>
      </c>
      <c r="K51" s="102"/>
    </row>
    <row r="52" spans="1:11" ht="15.75" customHeight="1">
      <c r="A52" s="23" t="s">
        <v>135</v>
      </c>
      <c r="B52" s="40" t="s">
        <v>136</v>
      </c>
      <c r="C52" s="53" t="s">
        <v>26</v>
      </c>
      <c r="D52" s="53">
        <v>0.3</v>
      </c>
      <c r="E52" s="15">
        <v>0</v>
      </c>
      <c r="F52" s="15">
        <v>0</v>
      </c>
      <c r="G52" s="15">
        <v>7915</v>
      </c>
      <c r="H52" s="50">
        <v>2.4</v>
      </c>
      <c r="I52" s="51">
        <f t="shared" si="1"/>
        <v>2.4</v>
      </c>
      <c r="J52" s="41" t="s">
        <v>137</v>
      </c>
      <c r="K52" s="102"/>
    </row>
    <row r="53" spans="1:11" ht="15.75" customHeight="1">
      <c r="A53" s="23" t="s">
        <v>138</v>
      </c>
      <c r="B53" s="40" t="s">
        <v>139</v>
      </c>
      <c r="C53" s="53" t="s">
        <v>26</v>
      </c>
      <c r="D53" s="53">
        <v>28.06</v>
      </c>
      <c r="E53" s="15">
        <v>0</v>
      </c>
      <c r="F53" s="15">
        <v>0</v>
      </c>
      <c r="G53" s="15">
        <v>1862</v>
      </c>
      <c r="H53" s="50">
        <v>87.664</v>
      </c>
      <c r="I53" s="51">
        <f t="shared" si="1"/>
        <v>87.664</v>
      </c>
      <c r="J53" s="41" t="s">
        <v>137</v>
      </c>
      <c r="K53" s="102"/>
    </row>
    <row r="54" spans="1:11" ht="15.75" customHeight="1">
      <c r="A54" s="23" t="s">
        <v>140</v>
      </c>
      <c r="B54" s="40" t="s">
        <v>141</v>
      </c>
      <c r="C54" s="41" t="s">
        <v>9</v>
      </c>
      <c r="D54" s="41">
        <v>21</v>
      </c>
      <c r="E54" s="15">
        <v>0</v>
      </c>
      <c r="F54" s="15">
        <v>0</v>
      </c>
      <c r="G54" s="15">
        <v>2400</v>
      </c>
      <c r="H54" s="50">
        <v>16.992</v>
      </c>
      <c r="I54" s="51">
        <f t="shared" si="1"/>
        <v>16.992</v>
      </c>
      <c r="J54" s="41" t="s">
        <v>142</v>
      </c>
      <c r="K54" s="102"/>
    </row>
    <row r="55" spans="1:11" ht="15.75" customHeight="1">
      <c r="A55" s="23" t="s">
        <v>143</v>
      </c>
      <c r="B55" s="40" t="s">
        <v>144</v>
      </c>
      <c r="C55" s="41" t="s">
        <v>9</v>
      </c>
      <c r="D55" s="41">
        <v>26</v>
      </c>
      <c r="E55" s="15">
        <v>0</v>
      </c>
      <c r="F55" s="15">
        <v>0</v>
      </c>
      <c r="G55" s="15">
        <v>68400</v>
      </c>
      <c r="H55" s="50">
        <v>0</v>
      </c>
      <c r="I55" s="51">
        <f t="shared" si="1"/>
        <v>0</v>
      </c>
      <c r="J55" s="41" t="s">
        <v>142</v>
      </c>
      <c r="K55" s="102"/>
    </row>
    <row r="56" spans="1:11" ht="15.75" customHeight="1">
      <c r="A56" s="23" t="s">
        <v>145</v>
      </c>
      <c r="B56" s="40" t="s">
        <v>146</v>
      </c>
      <c r="C56" s="41" t="s">
        <v>147</v>
      </c>
      <c r="D56" s="41">
        <v>13</v>
      </c>
      <c r="E56" s="15">
        <v>0</v>
      </c>
      <c r="F56" s="15">
        <v>0</v>
      </c>
      <c r="G56" s="15">
        <v>6000</v>
      </c>
      <c r="H56" s="50">
        <v>118.387</v>
      </c>
      <c r="I56" s="51">
        <f t="shared" si="1"/>
        <v>118.387</v>
      </c>
      <c r="J56" s="41" t="s">
        <v>148</v>
      </c>
      <c r="K56" s="102"/>
    </row>
    <row r="57" spans="1:11" ht="15.75" customHeight="1">
      <c r="A57" s="23" t="s">
        <v>149</v>
      </c>
      <c r="B57" s="40" t="s">
        <v>150</v>
      </c>
      <c r="C57" s="41" t="s">
        <v>9</v>
      </c>
      <c r="D57" s="41">
        <v>8</v>
      </c>
      <c r="E57" s="15">
        <v>0</v>
      </c>
      <c r="F57" s="15">
        <v>0</v>
      </c>
      <c r="G57" s="15"/>
      <c r="H57" s="50">
        <v>12.5</v>
      </c>
      <c r="I57" s="51">
        <f t="shared" si="1"/>
        <v>12.5</v>
      </c>
      <c r="J57" s="41" t="s">
        <v>134</v>
      </c>
      <c r="K57" s="102"/>
    </row>
    <row r="58" spans="1:256" s="54" customFormat="1" ht="15.75" customHeight="1">
      <c r="A58" s="23" t="s">
        <v>151</v>
      </c>
      <c r="B58" s="40" t="s">
        <v>152</v>
      </c>
      <c r="C58" s="41" t="s">
        <v>9</v>
      </c>
      <c r="D58" s="41">
        <v>3</v>
      </c>
      <c r="E58" s="15">
        <v>0</v>
      </c>
      <c r="F58" s="15">
        <v>0</v>
      </c>
      <c r="G58" s="15">
        <v>27106</v>
      </c>
      <c r="H58" s="50">
        <v>36</v>
      </c>
      <c r="I58" s="51">
        <f t="shared" si="1"/>
        <v>36</v>
      </c>
      <c r="J58" s="41" t="s">
        <v>148</v>
      </c>
      <c r="K58" s="102"/>
      <c r="IV58" s="31"/>
    </row>
    <row r="59" spans="1:256" s="54" customFormat="1" ht="15.75" customHeight="1">
      <c r="A59" s="23" t="s">
        <v>153</v>
      </c>
      <c r="B59" s="40" t="s">
        <v>154</v>
      </c>
      <c r="C59" s="53" t="s">
        <v>9</v>
      </c>
      <c r="D59" s="55" t="s">
        <v>11</v>
      </c>
      <c r="E59" s="15">
        <v>0</v>
      </c>
      <c r="F59" s="15">
        <v>0</v>
      </c>
      <c r="G59" s="15">
        <v>8512</v>
      </c>
      <c r="H59" s="50">
        <v>36.673</v>
      </c>
      <c r="I59" s="51">
        <f t="shared" si="1"/>
        <v>36.673</v>
      </c>
      <c r="J59" s="41" t="s">
        <v>134</v>
      </c>
      <c r="K59" s="102"/>
      <c r="IV59" s="31"/>
    </row>
    <row r="60" spans="1:256" s="54" customFormat="1" ht="31.5">
      <c r="A60" s="23" t="s">
        <v>155</v>
      </c>
      <c r="B60" s="40" t="s">
        <v>156</v>
      </c>
      <c r="C60" s="53" t="s">
        <v>9</v>
      </c>
      <c r="D60" s="55" t="s">
        <v>15</v>
      </c>
      <c r="E60" s="15">
        <v>0</v>
      </c>
      <c r="F60" s="15">
        <v>0</v>
      </c>
      <c r="G60" s="15"/>
      <c r="H60" s="50">
        <v>84.188</v>
      </c>
      <c r="I60" s="51">
        <f t="shared" si="1"/>
        <v>84.188</v>
      </c>
      <c r="J60" s="41" t="s">
        <v>134</v>
      </c>
      <c r="K60" s="102"/>
      <c r="IV60" s="31"/>
    </row>
    <row r="61" spans="1:256" s="54" customFormat="1" ht="15.75" customHeight="1">
      <c r="A61" s="23" t="s">
        <v>157</v>
      </c>
      <c r="B61" s="40" t="s">
        <v>158</v>
      </c>
      <c r="C61" s="41" t="s">
        <v>9</v>
      </c>
      <c r="D61" s="41">
        <v>6</v>
      </c>
      <c r="E61" s="15">
        <v>0</v>
      </c>
      <c r="F61" s="15">
        <v>0</v>
      </c>
      <c r="G61" s="15"/>
      <c r="H61" s="50">
        <v>19.8</v>
      </c>
      <c r="I61" s="51">
        <f t="shared" si="1"/>
        <v>19.8</v>
      </c>
      <c r="J61" s="41" t="s">
        <v>134</v>
      </c>
      <c r="K61" s="102"/>
      <c r="IV61" s="31"/>
    </row>
    <row r="62" spans="1:256" s="54" customFormat="1" ht="15.75" customHeight="1">
      <c r="A62" s="23" t="s">
        <v>159</v>
      </c>
      <c r="B62" s="40" t="s">
        <v>160</v>
      </c>
      <c r="C62" s="53" t="s">
        <v>9</v>
      </c>
      <c r="D62" s="53">
        <v>27</v>
      </c>
      <c r="E62" s="15">
        <v>0</v>
      </c>
      <c r="F62" s="15">
        <v>0</v>
      </c>
      <c r="G62" s="15"/>
      <c r="H62" s="50">
        <v>266.452</v>
      </c>
      <c r="I62" s="51">
        <f t="shared" si="1"/>
        <v>266.452</v>
      </c>
      <c r="J62" s="41" t="s">
        <v>134</v>
      </c>
      <c r="K62" s="102"/>
      <c r="IV62" s="31"/>
    </row>
    <row r="63" spans="1:256" s="54" customFormat="1" ht="47.25">
      <c r="A63" s="23" t="s">
        <v>161</v>
      </c>
      <c r="B63" s="40" t="s">
        <v>162</v>
      </c>
      <c r="C63" s="53"/>
      <c r="D63" s="53"/>
      <c r="E63" s="15">
        <v>0</v>
      </c>
      <c r="F63" s="15">
        <v>0</v>
      </c>
      <c r="G63" s="15">
        <v>156475</v>
      </c>
      <c r="H63" s="50">
        <v>29</v>
      </c>
      <c r="I63" s="51">
        <f t="shared" si="1"/>
        <v>29</v>
      </c>
      <c r="J63" s="41" t="s">
        <v>137</v>
      </c>
      <c r="K63" s="102"/>
      <c r="IV63" s="31"/>
    </row>
    <row r="64" spans="1:256" s="54" customFormat="1" ht="15.75">
      <c r="A64" s="23"/>
      <c r="B64" s="18" t="s">
        <v>163</v>
      </c>
      <c r="C64" s="13"/>
      <c r="D64" s="13"/>
      <c r="E64" s="25">
        <f>SUM(E48:E55)</f>
        <v>0</v>
      </c>
      <c r="F64" s="25">
        <f>SUM(F48:F63)</f>
        <v>0</v>
      </c>
      <c r="G64" s="25">
        <f>SUM(G48:G63)</f>
        <v>321837</v>
      </c>
      <c r="H64" s="56">
        <f>SUM(H48:H63)</f>
        <v>776.0409999999999</v>
      </c>
      <c r="I64" s="56">
        <f>SUM(I48:I63)</f>
        <v>776.0409999999999</v>
      </c>
      <c r="J64" s="15"/>
      <c r="K64" s="102"/>
      <c r="IV64" s="31"/>
    </row>
    <row r="65" spans="1:256" s="54" customFormat="1" ht="15.75" customHeight="1">
      <c r="A65" s="22" t="s">
        <v>164</v>
      </c>
      <c r="B65" s="103" t="s">
        <v>165</v>
      </c>
      <c r="C65" s="103"/>
      <c r="D65" s="103"/>
      <c r="E65" s="103"/>
      <c r="F65" s="103"/>
      <c r="G65" s="103"/>
      <c r="H65" s="103"/>
      <c r="I65" s="103"/>
      <c r="J65" s="103"/>
      <c r="K65" s="103"/>
      <c r="IV65" s="31"/>
    </row>
    <row r="66" spans="1:256" s="54" customFormat="1" ht="30.75" customHeight="1">
      <c r="A66" s="24" t="s">
        <v>166</v>
      </c>
      <c r="B66" s="57" t="s">
        <v>167</v>
      </c>
      <c r="C66" s="29" t="s">
        <v>9</v>
      </c>
      <c r="D66" s="28">
        <v>184</v>
      </c>
      <c r="E66" s="58">
        <v>5671.3347</v>
      </c>
      <c r="F66" s="59">
        <v>630.1483</v>
      </c>
      <c r="G66" s="60">
        <v>0</v>
      </c>
      <c r="H66" s="61">
        <v>0</v>
      </c>
      <c r="I66" s="62">
        <f>H66+F66+E66</f>
        <v>6301.483</v>
      </c>
      <c r="J66" s="28" t="s">
        <v>69</v>
      </c>
      <c r="K66" s="112" t="s">
        <v>168</v>
      </c>
      <c r="IV66" s="31"/>
    </row>
    <row r="67" spans="1:256" s="54" customFormat="1" ht="31.5">
      <c r="A67" s="24" t="s">
        <v>169</v>
      </c>
      <c r="B67" s="40" t="s">
        <v>170</v>
      </c>
      <c r="C67" s="29" t="s">
        <v>9</v>
      </c>
      <c r="D67" s="28">
        <v>171</v>
      </c>
      <c r="E67" s="58">
        <v>4768.064</v>
      </c>
      <c r="F67" s="59">
        <v>529.78489</v>
      </c>
      <c r="G67" s="60">
        <v>0</v>
      </c>
      <c r="H67" s="61">
        <v>0</v>
      </c>
      <c r="I67" s="62">
        <f>H67+F67+E67</f>
        <v>5297.84889</v>
      </c>
      <c r="J67" s="28" t="s">
        <v>69</v>
      </c>
      <c r="K67" s="112"/>
      <c r="IV67" s="31"/>
    </row>
    <row r="68" spans="1:256" s="54" customFormat="1" ht="31.5">
      <c r="A68" s="24" t="s">
        <v>171</v>
      </c>
      <c r="B68" s="40" t="s">
        <v>172</v>
      </c>
      <c r="C68" s="29" t="s">
        <v>9</v>
      </c>
      <c r="D68" s="28">
        <v>138.5</v>
      </c>
      <c r="E68" s="58">
        <v>5866.5213</v>
      </c>
      <c r="F68" s="59">
        <v>651.8357</v>
      </c>
      <c r="G68" s="60">
        <v>0</v>
      </c>
      <c r="H68" s="61">
        <v>0</v>
      </c>
      <c r="I68" s="62">
        <f>H68+F68+E68</f>
        <v>6518.357</v>
      </c>
      <c r="J68" s="28" t="s">
        <v>69</v>
      </c>
      <c r="K68" s="112"/>
      <c r="IV68" s="31"/>
    </row>
    <row r="69" spans="1:256" s="54" customFormat="1" ht="47.25">
      <c r="A69" s="24" t="s">
        <v>173</v>
      </c>
      <c r="B69" s="63" t="s">
        <v>174</v>
      </c>
      <c r="C69" s="29" t="s">
        <v>9</v>
      </c>
      <c r="D69" s="28">
        <v>55</v>
      </c>
      <c r="E69" s="58">
        <v>0</v>
      </c>
      <c r="F69" s="59">
        <v>0</v>
      </c>
      <c r="G69" s="60">
        <v>0</v>
      </c>
      <c r="H69" s="61">
        <v>631.072</v>
      </c>
      <c r="I69" s="62">
        <f>H69+F69+E69</f>
        <v>631.072</v>
      </c>
      <c r="J69" s="28" t="s">
        <v>69</v>
      </c>
      <c r="K69" s="24" t="s">
        <v>175</v>
      </c>
      <c r="IV69" s="31"/>
    </row>
    <row r="70" spans="1:256" s="54" customFormat="1" ht="15.75" customHeight="1">
      <c r="A70" s="13"/>
      <c r="B70" s="40"/>
      <c r="C70" s="19"/>
      <c r="D70" s="27"/>
      <c r="E70" s="64">
        <f>SUM(E66:E69)</f>
        <v>16305.920000000002</v>
      </c>
      <c r="F70" s="64">
        <f>SUM(F66:F69)</f>
        <v>1811.7688899999998</v>
      </c>
      <c r="G70" s="64">
        <f>SUM(G66:G69)</f>
        <v>0</v>
      </c>
      <c r="H70" s="64">
        <f>SUM(H66:H69)</f>
        <v>631.072</v>
      </c>
      <c r="I70" s="64">
        <f>SUM(I66:I69)</f>
        <v>18748.76089</v>
      </c>
      <c r="J70" s="27"/>
      <c r="K70" s="20"/>
      <c r="IV70" s="31"/>
    </row>
    <row r="71" spans="1:256" s="54" customFormat="1" ht="15.75" customHeight="1">
      <c r="A71" s="22" t="s">
        <v>176</v>
      </c>
      <c r="B71" s="101" t="s">
        <v>177</v>
      </c>
      <c r="C71" s="101"/>
      <c r="D71" s="101"/>
      <c r="E71" s="101"/>
      <c r="F71" s="101"/>
      <c r="G71" s="101"/>
      <c r="H71" s="101"/>
      <c r="I71" s="101"/>
      <c r="J71" s="101"/>
      <c r="K71" s="101"/>
      <c r="IV71" s="31"/>
    </row>
    <row r="72" spans="1:256" s="54" customFormat="1" ht="15.75" customHeight="1">
      <c r="A72" s="27" t="s">
        <v>178</v>
      </c>
      <c r="B72" s="40" t="s">
        <v>179</v>
      </c>
      <c r="C72" s="53" t="s">
        <v>9</v>
      </c>
      <c r="D72" s="65">
        <v>3</v>
      </c>
      <c r="E72" s="15">
        <v>0</v>
      </c>
      <c r="F72" s="15">
        <v>0</v>
      </c>
      <c r="G72" s="15">
        <v>1750</v>
      </c>
      <c r="H72" s="87">
        <v>23.99</v>
      </c>
      <c r="I72" s="88">
        <f aca="true" t="shared" si="2" ref="I72:I82">E72+F72+H72</f>
        <v>23.99</v>
      </c>
      <c r="J72" s="41" t="s">
        <v>125</v>
      </c>
      <c r="K72" s="102" t="s">
        <v>175</v>
      </c>
      <c r="IV72" s="31"/>
    </row>
    <row r="73" spans="1:256" s="54" customFormat="1" ht="15.75" customHeight="1">
      <c r="A73" s="27" t="s">
        <v>180</v>
      </c>
      <c r="B73" s="66" t="s">
        <v>181</v>
      </c>
      <c r="C73" s="53" t="s">
        <v>9</v>
      </c>
      <c r="D73" s="65">
        <v>6</v>
      </c>
      <c r="E73" s="15">
        <v>0</v>
      </c>
      <c r="F73" s="15">
        <v>0</v>
      </c>
      <c r="G73" s="15">
        <v>13959</v>
      </c>
      <c r="H73" s="87">
        <v>41.475</v>
      </c>
      <c r="I73" s="88">
        <f t="shared" si="2"/>
        <v>41.475</v>
      </c>
      <c r="J73" s="41" t="s">
        <v>182</v>
      </c>
      <c r="K73" s="102"/>
      <c r="IV73" s="31"/>
    </row>
    <row r="74" spans="1:256" s="54" customFormat="1" ht="15.75" customHeight="1">
      <c r="A74" s="67" t="s">
        <v>183</v>
      </c>
      <c r="B74" s="40" t="s">
        <v>28</v>
      </c>
      <c r="C74" s="53" t="s">
        <v>9</v>
      </c>
      <c r="D74" s="65">
        <v>76</v>
      </c>
      <c r="E74" s="15">
        <v>0</v>
      </c>
      <c r="F74" s="15">
        <v>0</v>
      </c>
      <c r="G74" s="15">
        <v>7800</v>
      </c>
      <c r="H74" s="87">
        <v>1.75</v>
      </c>
      <c r="I74" s="88">
        <f t="shared" si="2"/>
        <v>1.75</v>
      </c>
      <c r="J74" s="41" t="s">
        <v>184</v>
      </c>
      <c r="K74" s="102"/>
      <c r="IV74" s="31"/>
    </row>
    <row r="75" spans="1:256" s="54" customFormat="1" ht="15.75" customHeight="1">
      <c r="A75" s="27" t="s">
        <v>185</v>
      </c>
      <c r="B75" s="40" t="s">
        <v>27</v>
      </c>
      <c r="C75" s="53" t="s">
        <v>9</v>
      </c>
      <c r="D75" s="65">
        <v>14</v>
      </c>
      <c r="E75" s="15">
        <v>0</v>
      </c>
      <c r="F75" s="15">
        <v>0</v>
      </c>
      <c r="G75" s="15">
        <v>1250</v>
      </c>
      <c r="H75" s="87">
        <v>59</v>
      </c>
      <c r="I75" s="88">
        <f t="shared" si="2"/>
        <v>59</v>
      </c>
      <c r="J75" s="41" t="s">
        <v>186</v>
      </c>
      <c r="K75" s="102"/>
      <c r="IV75" s="31"/>
    </row>
    <row r="76" spans="1:256" s="54" customFormat="1" ht="15.75">
      <c r="A76" s="27" t="s">
        <v>187</v>
      </c>
      <c r="B76" s="40" t="s">
        <v>188</v>
      </c>
      <c r="C76" s="53" t="s">
        <v>9</v>
      </c>
      <c r="D76" s="65">
        <v>1</v>
      </c>
      <c r="E76" s="15">
        <v>0</v>
      </c>
      <c r="F76" s="15">
        <v>0</v>
      </c>
      <c r="G76" s="15"/>
      <c r="H76" s="87">
        <v>417.548</v>
      </c>
      <c r="I76" s="88">
        <f t="shared" si="2"/>
        <v>417.548</v>
      </c>
      <c r="J76" s="41" t="s">
        <v>189</v>
      </c>
      <c r="K76" s="102"/>
      <c r="IV76" s="31"/>
    </row>
    <row r="77" spans="1:256" s="54" customFormat="1" ht="15.75" customHeight="1">
      <c r="A77" s="27" t="s">
        <v>190</v>
      </c>
      <c r="B77" s="40" t="s">
        <v>29</v>
      </c>
      <c r="C77" s="53" t="s">
        <v>191</v>
      </c>
      <c r="D77" s="65">
        <v>1</v>
      </c>
      <c r="E77" s="15">
        <v>0</v>
      </c>
      <c r="F77" s="15">
        <v>0</v>
      </c>
      <c r="G77" s="15">
        <v>25000</v>
      </c>
      <c r="H77" s="87">
        <v>11</v>
      </c>
      <c r="I77" s="88">
        <f t="shared" si="2"/>
        <v>11</v>
      </c>
      <c r="J77" s="41" t="s">
        <v>184</v>
      </c>
      <c r="K77" s="102"/>
      <c r="IV77" s="31"/>
    </row>
    <row r="78" spans="1:256" s="54" customFormat="1" ht="15.75" customHeight="1">
      <c r="A78" s="27" t="s">
        <v>192</v>
      </c>
      <c r="B78" s="40" t="s">
        <v>193</v>
      </c>
      <c r="C78" s="53" t="s">
        <v>9</v>
      </c>
      <c r="D78" s="65">
        <v>1</v>
      </c>
      <c r="E78" s="15">
        <v>0</v>
      </c>
      <c r="F78" s="15">
        <v>0</v>
      </c>
      <c r="G78" s="15">
        <v>890513</v>
      </c>
      <c r="H78" s="87">
        <v>44.5</v>
      </c>
      <c r="I78" s="88">
        <f t="shared" si="2"/>
        <v>44.5</v>
      </c>
      <c r="J78" s="41" t="s">
        <v>142</v>
      </c>
      <c r="K78" s="102"/>
      <c r="O78" s="94"/>
      <c r="IV78" s="31"/>
    </row>
    <row r="79" spans="1:256" s="54" customFormat="1" ht="15.75" customHeight="1">
      <c r="A79" s="27" t="s">
        <v>194</v>
      </c>
      <c r="B79" s="40" t="s">
        <v>195</v>
      </c>
      <c r="C79" s="53" t="s">
        <v>9</v>
      </c>
      <c r="D79" s="65">
        <v>5</v>
      </c>
      <c r="E79" s="15">
        <v>0</v>
      </c>
      <c r="F79" s="15">
        <v>0</v>
      </c>
      <c r="G79" s="15">
        <v>41045</v>
      </c>
      <c r="H79" s="87">
        <v>154.995</v>
      </c>
      <c r="I79" s="88">
        <f t="shared" si="2"/>
        <v>154.995</v>
      </c>
      <c r="J79" s="41" t="s">
        <v>184</v>
      </c>
      <c r="K79" s="102"/>
      <c r="IV79" s="31"/>
    </row>
    <row r="80" spans="1:256" s="54" customFormat="1" ht="15.75" customHeight="1">
      <c r="A80" s="27" t="s">
        <v>196</v>
      </c>
      <c r="B80" s="40" t="s">
        <v>197</v>
      </c>
      <c r="C80" s="53" t="s">
        <v>9</v>
      </c>
      <c r="D80" s="65">
        <v>8</v>
      </c>
      <c r="E80" s="15">
        <v>0</v>
      </c>
      <c r="F80" s="15">
        <v>0</v>
      </c>
      <c r="G80" s="15">
        <v>0</v>
      </c>
      <c r="H80" s="87">
        <v>129.707</v>
      </c>
      <c r="I80" s="88">
        <f t="shared" si="2"/>
        <v>129.707</v>
      </c>
      <c r="J80" s="41" t="s">
        <v>184</v>
      </c>
      <c r="K80" s="102"/>
      <c r="IV80" s="31"/>
    </row>
    <row r="81" spans="1:256" s="54" customFormat="1" ht="15.75" customHeight="1">
      <c r="A81" s="27" t="s">
        <v>198</v>
      </c>
      <c r="B81" s="40" t="s">
        <v>199</v>
      </c>
      <c r="C81" s="53" t="s">
        <v>9</v>
      </c>
      <c r="D81" s="65">
        <v>1</v>
      </c>
      <c r="E81" s="15">
        <v>0</v>
      </c>
      <c r="F81" s="15">
        <v>0</v>
      </c>
      <c r="G81" s="15">
        <v>2150</v>
      </c>
      <c r="H81" s="87">
        <v>25</v>
      </c>
      <c r="I81" s="88">
        <f t="shared" si="2"/>
        <v>25</v>
      </c>
      <c r="J81" s="41" t="s">
        <v>88</v>
      </c>
      <c r="K81" s="102"/>
      <c r="IV81" s="31"/>
    </row>
    <row r="82" spans="1:256" s="54" customFormat="1" ht="15.75" customHeight="1">
      <c r="A82" s="27" t="s">
        <v>200</v>
      </c>
      <c r="B82" s="40" t="s">
        <v>201</v>
      </c>
      <c r="C82" s="53" t="s">
        <v>9</v>
      </c>
      <c r="D82" s="65">
        <v>192</v>
      </c>
      <c r="E82" s="15">
        <v>0</v>
      </c>
      <c r="F82" s="15">
        <v>0</v>
      </c>
      <c r="G82" s="15"/>
      <c r="H82" s="87">
        <v>440.4</v>
      </c>
      <c r="I82" s="88">
        <f t="shared" si="2"/>
        <v>440.4</v>
      </c>
      <c r="J82" s="41" t="s">
        <v>20</v>
      </c>
      <c r="K82" s="102"/>
      <c r="O82" s="94"/>
      <c r="IV82" s="31"/>
    </row>
    <row r="83" spans="1:256" s="54" customFormat="1" ht="15.75" customHeight="1">
      <c r="A83" s="13" t="s">
        <v>286</v>
      </c>
      <c r="B83" s="17" t="s">
        <v>116</v>
      </c>
      <c r="C83" s="41" t="s">
        <v>32</v>
      </c>
      <c r="D83" s="44" t="s">
        <v>287</v>
      </c>
      <c r="E83" s="15">
        <v>0</v>
      </c>
      <c r="F83" s="15">
        <v>0</v>
      </c>
      <c r="G83" s="16"/>
      <c r="H83" s="91">
        <v>142.571</v>
      </c>
      <c r="I83" s="43">
        <f>E83+F83+H83</f>
        <v>142.571</v>
      </c>
      <c r="J83" s="41" t="s">
        <v>88</v>
      </c>
      <c r="K83" s="13"/>
      <c r="IV83" s="31"/>
    </row>
    <row r="84" spans="1:256" s="54" customFormat="1" ht="15.75" customHeight="1">
      <c r="A84" s="27"/>
      <c r="B84" s="18" t="s">
        <v>19</v>
      </c>
      <c r="C84" s="53"/>
      <c r="D84" s="65"/>
      <c r="E84" s="25">
        <f>SUM(E72:E82)</f>
        <v>0</v>
      </c>
      <c r="F84" s="25">
        <f>SUM(F72:F82)</f>
        <v>0</v>
      </c>
      <c r="G84" s="25"/>
      <c r="H84" s="89">
        <f>SUM(H72:H83)</f>
        <v>1491.936</v>
      </c>
      <c r="I84" s="90">
        <f>SUM(I72:I83)</f>
        <v>1491.936</v>
      </c>
      <c r="J84" s="41"/>
      <c r="K84" s="13"/>
      <c r="IV84" s="31"/>
    </row>
    <row r="85" spans="1:256" s="54" customFormat="1" ht="15.75" customHeight="1">
      <c r="A85" s="22" t="s">
        <v>202</v>
      </c>
      <c r="B85" s="101" t="s">
        <v>203</v>
      </c>
      <c r="C85" s="101"/>
      <c r="D85" s="101"/>
      <c r="E85" s="101"/>
      <c r="F85" s="101"/>
      <c r="G85" s="101"/>
      <c r="H85" s="101"/>
      <c r="I85" s="101"/>
      <c r="J85" s="101"/>
      <c r="K85" s="101"/>
      <c r="IV85" s="31"/>
    </row>
    <row r="86" spans="1:256" s="54" customFormat="1" ht="47.25">
      <c r="A86" s="27" t="s">
        <v>204</v>
      </c>
      <c r="B86" s="40" t="s">
        <v>205</v>
      </c>
      <c r="C86" s="53" t="s">
        <v>9</v>
      </c>
      <c r="D86" s="65">
        <v>1</v>
      </c>
      <c r="E86" s="15">
        <v>0</v>
      </c>
      <c r="F86" s="15">
        <v>0</v>
      </c>
      <c r="G86" s="15"/>
      <c r="H86" s="50">
        <v>376.139</v>
      </c>
      <c r="I86" s="51">
        <f>E86+F86+H86</f>
        <v>376.139</v>
      </c>
      <c r="J86" s="41" t="s">
        <v>206</v>
      </c>
      <c r="K86" s="13" t="s">
        <v>207</v>
      </c>
      <c r="IV86" s="31"/>
    </row>
    <row r="87" spans="1:11" ht="15.75">
      <c r="A87" s="22"/>
      <c r="B87" s="18" t="s">
        <v>19</v>
      </c>
      <c r="C87" s="22"/>
      <c r="D87" s="22"/>
      <c r="E87" s="25">
        <f>SUM(E72:E78)</f>
        <v>0</v>
      </c>
      <c r="F87" s="25">
        <f>SUM(F72:F85)</f>
        <v>0</v>
      </c>
      <c r="G87" s="25">
        <f>SUM(G72:G85)</f>
        <v>983467</v>
      </c>
      <c r="H87" s="25">
        <f>H86</f>
        <v>376.139</v>
      </c>
      <c r="I87" s="25">
        <f>I86</f>
        <v>376.139</v>
      </c>
      <c r="J87" s="8"/>
      <c r="K87" s="16"/>
    </row>
    <row r="88" spans="1:11" ht="15.75" customHeight="1">
      <c r="A88" s="27"/>
      <c r="B88" s="21" t="s">
        <v>208</v>
      </c>
      <c r="C88" s="22"/>
      <c r="D88" s="25"/>
      <c r="E88" s="25">
        <f>E70+E84+E87</f>
        <v>16305.920000000002</v>
      </c>
      <c r="F88" s="25">
        <f>F70+F84+F87</f>
        <v>1811.7688899999998</v>
      </c>
      <c r="G88" s="25">
        <f>SUM(G87)</f>
        <v>983467</v>
      </c>
      <c r="H88" s="25">
        <f>H70+H84+H87</f>
        <v>2499.147</v>
      </c>
      <c r="I88" s="25">
        <f>I70+I84+I87</f>
        <v>20616.835890000002</v>
      </c>
      <c r="J88" s="86"/>
      <c r="K88" s="16"/>
    </row>
    <row r="89" spans="1:11" ht="15.75" customHeight="1">
      <c r="A89" s="12"/>
      <c r="B89" s="21" t="s">
        <v>209</v>
      </c>
      <c r="C89" s="12"/>
      <c r="D89" s="8"/>
      <c r="E89" s="8">
        <f>SUM(E64+E88)</f>
        <v>16305.920000000002</v>
      </c>
      <c r="F89" s="8">
        <f>SUM(F64+F88)</f>
        <v>1811.7688899999998</v>
      </c>
      <c r="G89" s="8">
        <f>SUM(G64+G88)</f>
        <v>1305304</v>
      </c>
      <c r="H89" s="8">
        <f>H64+H88</f>
        <v>3275.188</v>
      </c>
      <c r="I89" s="8">
        <f>I64+I88</f>
        <v>21392.876890000003</v>
      </c>
      <c r="J89" s="8"/>
      <c r="K89" s="16"/>
    </row>
    <row r="90" spans="1:11" s="32" customFormat="1" ht="15.75" customHeight="1">
      <c r="A90" s="12"/>
      <c r="B90" s="21" t="s">
        <v>210</v>
      </c>
      <c r="C90" s="12"/>
      <c r="D90" s="12"/>
      <c r="E90" s="8">
        <f>SUM(E45+E89)</f>
        <v>16305.920000000002</v>
      </c>
      <c r="F90" s="8">
        <f>SUM(F45+F89)</f>
        <v>1811.7688899999998</v>
      </c>
      <c r="G90" s="8">
        <f>SUM(G45+G89)</f>
        <v>5120681</v>
      </c>
      <c r="H90" s="8">
        <f>SUM(H45+H89)</f>
        <v>7062.531999999999</v>
      </c>
      <c r="I90" s="8">
        <f>SUM(I45+I89)</f>
        <v>25180.220890000004</v>
      </c>
      <c r="J90" s="8"/>
      <c r="K90" s="16"/>
    </row>
    <row r="91" spans="1:11" s="32" customFormat="1" ht="15.75" customHeight="1">
      <c r="A91" s="22">
        <v>3</v>
      </c>
      <c r="B91" s="99" t="s">
        <v>30</v>
      </c>
      <c r="C91" s="99"/>
      <c r="D91" s="99"/>
      <c r="E91" s="99"/>
      <c r="F91" s="99"/>
      <c r="G91" s="99"/>
      <c r="H91" s="99"/>
      <c r="I91" s="99"/>
      <c r="J91" s="99"/>
      <c r="K91" s="99"/>
    </row>
    <row r="92" spans="1:11" s="32" customFormat="1" ht="15.75" customHeight="1">
      <c r="A92" s="27" t="s">
        <v>211</v>
      </c>
      <c r="B92" s="101" t="s">
        <v>212</v>
      </c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s="32" customFormat="1" ht="15.75" customHeight="1">
      <c r="A93" s="34" t="s">
        <v>213</v>
      </c>
      <c r="B93" s="17" t="s">
        <v>214</v>
      </c>
      <c r="C93" s="27" t="s">
        <v>215</v>
      </c>
      <c r="D93" s="35">
        <v>620</v>
      </c>
      <c r="E93" s="15">
        <v>0</v>
      </c>
      <c r="F93" s="15">
        <v>0</v>
      </c>
      <c r="G93" s="15">
        <v>175520</v>
      </c>
      <c r="H93" s="15">
        <v>206.91</v>
      </c>
      <c r="I93" s="16">
        <f aca="true" t="shared" si="3" ref="I93:I104">E93+F93+H93</f>
        <v>206.91</v>
      </c>
      <c r="J93" s="33" t="s">
        <v>56</v>
      </c>
      <c r="K93" s="104" t="s">
        <v>216</v>
      </c>
    </row>
    <row r="94" spans="1:11" s="32" customFormat="1" ht="15.75" customHeight="1">
      <c r="A94" s="34" t="s">
        <v>217</v>
      </c>
      <c r="B94" s="17" t="s">
        <v>218</v>
      </c>
      <c r="C94" s="27" t="s">
        <v>32</v>
      </c>
      <c r="D94" s="35">
        <v>11</v>
      </c>
      <c r="E94" s="15">
        <v>0</v>
      </c>
      <c r="F94" s="15">
        <v>0</v>
      </c>
      <c r="G94" s="15">
        <v>69210</v>
      </c>
      <c r="H94" s="15">
        <v>52.87</v>
      </c>
      <c r="I94" s="16">
        <f t="shared" si="3"/>
        <v>52.87</v>
      </c>
      <c r="J94" s="33" t="s">
        <v>56</v>
      </c>
      <c r="K94" s="105"/>
    </row>
    <row r="95" spans="1:11" ht="15.75" customHeight="1">
      <c r="A95" s="34" t="s">
        <v>219</v>
      </c>
      <c r="B95" s="17" t="s">
        <v>220</v>
      </c>
      <c r="C95" s="27" t="s">
        <v>32</v>
      </c>
      <c r="D95" s="35">
        <v>72</v>
      </c>
      <c r="E95" s="15">
        <v>0</v>
      </c>
      <c r="F95" s="15">
        <v>0</v>
      </c>
      <c r="G95" s="15">
        <v>12390</v>
      </c>
      <c r="H95" s="15">
        <v>13.26</v>
      </c>
      <c r="I95" s="16">
        <f t="shared" si="3"/>
        <v>13.26</v>
      </c>
      <c r="J95" s="33" t="s">
        <v>56</v>
      </c>
      <c r="K95" s="105"/>
    </row>
    <row r="96" spans="1:11" ht="15.75" customHeight="1">
      <c r="A96" s="34" t="s">
        <v>221</v>
      </c>
      <c r="B96" s="17" t="s">
        <v>222</v>
      </c>
      <c r="C96" s="27" t="s">
        <v>32</v>
      </c>
      <c r="D96" s="35">
        <v>305</v>
      </c>
      <c r="E96" s="15">
        <v>0</v>
      </c>
      <c r="F96" s="15">
        <v>0</v>
      </c>
      <c r="G96" s="15">
        <v>89580</v>
      </c>
      <c r="H96" s="15">
        <v>115.6</v>
      </c>
      <c r="I96" s="16">
        <f t="shared" si="3"/>
        <v>115.6</v>
      </c>
      <c r="J96" s="33" t="s">
        <v>56</v>
      </c>
      <c r="K96" s="105"/>
    </row>
    <row r="97" spans="1:11" ht="15.75" customHeight="1">
      <c r="A97" s="34" t="s">
        <v>223</v>
      </c>
      <c r="B97" s="17" t="s">
        <v>224</v>
      </c>
      <c r="C97" s="27" t="s">
        <v>215</v>
      </c>
      <c r="D97" s="35">
        <v>4.4</v>
      </c>
      <c r="E97" s="15">
        <v>0</v>
      </c>
      <c r="F97" s="15">
        <v>0</v>
      </c>
      <c r="G97" s="15">
        <v>1210</v>
      </c>
      <c r="H97" s="15">
        <v>1.45</v>
      </c>
      <c r="I97" s="16">
        <f t="shared" si="3"/>
        <v>1.45</v>
      </c>
      <c r="J97" s="33" t="s">
        <v>56</v>
      </c>
      <c r="K97" s="105"/>
    </row>
    <row r="98" spans="1:11" ht="15.75" customHeight="1">
      <c r="A98" s="34" t="s">
        <v>225</v>
      </c>
      <c r="B98" s="17" t="s">
        <v>226</v>
      </c>
      <c r="C98" s="27" t="s">
        <v>22</v>
      </c>
      <c r="D98" s="68">
        <v>176142.2</v>
      </c>
      <c r="E98" s="15">
        <v>0</v>
      </c>
      <c r="F98" s="15">
        <v>0</v>
      </c>
      <c r="G98" s="15">
        <v>5350120</v>
      </c>
      <c r="H98" s="15">
        <f>G98/1000</f>
        <v>5350.12</v>
      </c>
      <c r="I98" s="16">
        <f t="shared" si="3"/>
        <v>5350.12</v>
      </c>
      <c r="J98" s="33" t="s">
        <v>56</v>
      </c>
      <c r="K98" s="105"/>
    </row>
    <row r="99" spans="1:11" ht="15.75" customHeight="1">
      <c r="A99" s="34" t="s">
        <v>227</v>
      </c>
      <c r="B99" s="17" t="s">
        <v>33</v>
      </c>
      <c r="C99" s="27" t="s">
        <v>32</v>
      </c>
      <c r="D99" s="35">
        <v>240</v>
      </c>
      <c r="E99" s="15">
        <v>0</v>
      </c>
      <c r="F99" s="15">
        <v>0</v>
      </c>
      <c r="G99" s="15">
        <v>910610</v>
      </c>
      <c r="H99" s="15">
        <v>1001.67</v>
      </c>
      <c r="I99" s="16">
        <f t="shared" si="3"/>
        <v>1001.67</v>
      </c>
      <c r="J99" s="33" t="s">
        <v>56</v>
      </c>
      <c r="K99" s="105"/>
    </row>
    <row r="100" spans="1:11" ht="31.5">
      <c r="A100" s="34" t="s">
        <v>228</v>
      </c>
      <c r="B100" s="17" t="s">
        <v>34</v>
      </c>
      <c r="C100" s="27" t="s">
        <v>215</v>
      </c>
      <c r="D100" s="68">
        <v>719</v>
      </c>
      <c r="E100" s="15">
        <v>0</v>
      </c>
      <c r="F100" s="15">
        <v>0</v>
      </c>
      <c r="G100" s="15">
        <v>287730</v>
      </c>
      <c r="H100" s="15">
        <v>206.32</v>
      </c>
      <c r="I100" s="16">
        <f t="shared" si="3"/>
        <v>206.32</v>
      </c>
      <c r="J100" s="33" t="s">
        <v>56</v>
      </c>
      <c r="K100" s="105"/>
    </row>
    <row r="101" spans="1:11" ht="15.75" customHeight="1">
      <c r="A101" s="34" t="s">
        <v>229</v>
      </c>
      <c r="B101" s="17" t="s">
        <v>35</v>
      </c>
      <c r="C101" s="27" t="s">
        <v>215</v>
      </c>
      <c r="D101" s="35">
        <v>132.5</v>
      </c>
      <c r="E101" s="15">
        <v>0</v>
      </c>
      <c r="F101" s="15">
        <v>0</v>
      </c>
      <c r="G101" s="15">
        <v>25050</v>
      </c>
      <c r="H101" s="15">
        <v>88.19</v>
      </c>
      <c r="I101" s="16">
        <f t="shared" si="3"/>
        <v>88.19</v>
      </c>
      <c r="J101" s="33" t="s">
        <v>56</v>
      </c>
      <c r="K101" s="105"/>
    </row>
    <row r="102" spans="1:11" ht="15.75" customHeight="1">
      <c r="A102" s="34" t="s">
        <v>230</v>
      </c>
      <c r="B102" s="17" t="s">
        <v>231</v>
      </c>
      <c r="C102" s="27" t="s">
        <v>32</v>
      </c>
      <c r="D102" s="35">
        <v>84</v>
      </c>
      <c r="E102" s="15">
        <v>0</v>
      </c>
      <c r="F102" s="15">
        <v>0</v>
      </c>
      <c r="G102" s="15">
        <v>694990</v>
      </c>
      <c r="H102" s="15">
        <v>860.24</v>
      </c>
      <c r="I102" s="16">
        <f t="shared" si="3"/>
        <v>860.24</v>
      </c>
      <c r="J102" s="33" t="s">
        <v>56</v>
      </c>
      <c r="K102" s="105"/>
    </row>
    <row r="103" spans="1:11" ht="15.75" customHeight="1">
      <c r="A103" s="34" t="s">
        <v>289</v>
      </c>
      <c r="B103" s="17" t="s">
        <v>290</v>
      </c>
      <c r="C103" s="27" t="s">
        <v>22</v>
      </c>
      <c r="D103" s="35">
        <v>1123.6</v>
      </c>
      <c r="E103" s="15">
        <v>0</v>
      </c>
      <c r="F103" s="15">
        <v>0</v>
      </c>
      <c r="G103" s="15"/>
      <c r="H103" s="15">
        <v>546.07</v>
      </c>
      <c r="I103" s="16">
        <f t="shared" si="3"/>
        <v>546.07</v>
      </c>
      <c r="J103" s="33" t="s">
        <v>56</v>
      </c>
      <c r="K103" s="105"/>
    </row>
    <row r="104" spans="1:11" ht="15.75" customHeight="1">
      <c r="A104" s="34" t="s">
        <v>288</v>
      </c>
      <c r="B104" s="17" t="s">
        <v>291</v>
      </c>
      <c r="C104" s="27" t="s">
        <v>32</v>
      </c>
      <c r="D104" s="35">
        <v>111</v>
      </c>
      <c r="E104" s="15">
        <v>0</v>
      </c>
      <c r="F104" s="15">
        <v>0</v>
      </c>
      <c r="G104" s="15"/>
      <c r="H104" s="15">
        <v>38.98</v>
      </c>
      <c r="I104" s="16">
        <f t="shared" si="3"/>
        <v>38.98</v>
      </c>
      <c r="J104" s="33" t="s">
        <v>56</v>
      </c>
      <c r="K104" s="106"/>
    </row>
    <row r="105" spans="1:11" ht="18" customHeight="1">
      <c r="A105" s="22"/>
      <c r="B105" s="21" t="s">
        <v>19</v>
      </c>
      <c r="C105" s="7"/>
      <c r="D105" s="22"/>
      <c r="E105" s="25">
        <f>SUM(E93:E104)</f>
        <v>0</v>
      </c>
      <c r="F105" s="25">
        <f>SUM(F93:F104)</f>
        <v>0</v>
      </c>
      <c r="G105" s="25">
        <f>SUM(G93:G102)</f>
        <v>7616410</v>
      </c>
      <c r="H105" s="25">
        <f>SUM(H93:H104)</f>
        <v>8481.679999999998</v>
      </c>
      <c r="I105" s="25">
        <f>SUM(I93:I104)</f>
        <v>8481.679999999998</v>
      </c>
      <c r="J105" s="7"/>
      <c r="K105" s="7"/>
    </row>
    <row r="106" spans="1:11" ht="15.75" customHeight="1">
      <c r="A106" s="69"/>
      <c r="B106" s="70" t="s">
        <v>232</v>
      </c>
      <c r="C106" s="7"/>
      <c r="D106" s="22"/>
      <c r="E106" s="25">
        <f>E105</f>
        <v>0</v>
      </c>
      <c r="F106" s="25">
        <f>F105</f>
        <v>0</v>
      </c>
      <c r="G106" s="25">
        <f>G105</f>
        <v>7616410</v>
      </c>
      <c r="H106" s="25">
        <f>H105</f>
        <v>8481.679999999998</v>
      </c>
      <c r="I106" s="25">
        <f>I105</f>
        <v>8481.679999999998</v>
      </c>
      <c r="J106" s="69"/>
      <c r="K106" s="69"/>
    </row>
    <row r="107" spans="1:11" ht="15.75" customHeight="1">
      <c r="A107" s="22">
        <v>4</v>
      </c>
      <c r="B107" s="101" t="s">
        <v>233</v>
      </c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ht="15.75" customHeight="1">
      <c r="A108" s="22" t="s">
        <v>234</v>
      </c>
      <c r="B108" s="99" t="s">
        <v>31</v>
      </c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1:11" ht="15.75" customHeight="1">
      <c r="A109" s="34" t="s">
        <v>235</v>
      </c>
      <c r="B109" s="71" t="s">
        <v>236</v>
      </c>
      <c r="C109" s="13" t="s">
        <v>26</v>
      </c>
      <c r="D109" s="30">
        <v>23.64</v>
      </c>
      <c r="E109" s="26">
        <v>0</v>
      </c>
      <c r="F109" s="26">
        <v>0</v>
      </c>
      <c r="G109" s="16">
        <f>(D109*51.291)*1000</f>
        <v>1212519.2399999998</v>
      </c>
      <c r="H109" s="16">
        <v>5547.53</v>
      </c>
      <c r="I109" s="16">
        <f aca="true" t="shared" si="4" ref="I109:I114">E109+F109+H109</f>
        <v>5547.53</v>
      </c>
      <c r="J109" s="13" t="s">
        <v>184</v>
      </c>
      <c r="K109" s="102" t="s">
        <v>292</v>
      </c>
    </row>
    <row r="110" spans="1:11" ht="15.75" customHeight="1">
      <c r="A110" s="34" t="s">
        <v>237</v>
      </c>
      <c r="B110" s="71" t="s">
        <v>238</v>
      </c>
      <c r="C110" s="13" t="s">
        <v>26</v>
      </c>
      <c r="D110" s="30">
        <v>57.28</v>
      </c>
      <c r="E110" s="26">
        <v>0</v>
      </c>
      <c r="F110" s="26">
        <v>0</v>
      </c>
      <c r="G110" s="16">
        <f>D110*70.803*1000</f>
        <v>4055595.84</v>
      </c>
      <c r="H110" s="16">
        <v>10558.07</v>
      </c>
      <c r="I110" s="16">
        <f t="shared" si="4"/>
        <v>10558.07</v>
      </c>
      <c r="J110" s="13" t="s">
        <v>184</v>
      </c>
      <c r="K110" s="102"/>
    </row>
    <row r="111" spans="1:11" ht="15.75" customHeight="1">
      <c r="A111" s="34" t="s">
        <v>239</v>
      </c>
      <c r="B111" s="71" t="s">
        <v>240</v>
      </c>
      <c r="C111" s="13" t="s">
        <v>26</v>
      </c>
      <c r="D111" s="13">
        <v>31.242</v>
      </c>
      <c r="E111" s="26">
        <v>0</v>
      </c>
      <c r="F111" s="26">
        <v>0</v>
      </c>
      <c r="G111" s="16">
        <f>D111*94.508*1000</f>
        <v>2952618.9359999998</v>
      </c>
      <c r="H111" s="16">
        <v>5303.83</v>
      </c>
      <c r="I111" s="16">
        <f t="shared" si="4"/>
        <v>5303.83</v>
      </c>
      <c r="J111" s="13" t="s">
        <v>184</v>
      </c>
      <c r="K111" s="102"/>
    </row>
    <row r="112" spans="1:11" ht="15.75" customHeight="1">
      <c r="A112" s="34" t="s">
        <v>241</v>
      </c>
      <c r="B112" s="71" t="s">
        <v>242</v>
      </c>
      <c r="C112" s="13" t="s">
        <v>26</v>
      </c>
      <c r="D112" s="13">
        <v>17.365</v>
      </c>
      <c r="E112" s="26">
        <v>0</v>
      </c>
      <c r="F112" s="26">
        <v>0</v>
      </c>
      <c r="G112" s="16">
        <f>D112*52.65*1000</f>
        <v>914267.2499999999</v>
      </c>
      <c r="H112" s="16">
        <v>1681.54</v>
      </c>
      <c r="I112" s="16">
        <f t="shared" si="4"/>
        <v>1681.54</v>
      </c>
      <c r="J112" s="13" t="s">
        <v>184</v>
      </c>
      <c r="K112" s="102"/>
    </row>
    <row r="113" spans="1:11" ht="15.75" customHeight="1">
      <c r="A113" s="34" t="s">
        <v>243</v>
      </c>
      <c r="B113" s="71" t="s">
        <v>244</v>
      </c>
      <c r="C113" s="13" t="s">
        <v>9</v>
      </c>
      <c r="D113" s="13">
        <v>38</v>
      </c>
      <c r="E113" s="26">
        <v>0</v>
      </c>
      <c r="F113" s="26">
        <v>0</v>
      </c>
      <c r="G113" s="16">
        <f>D113*120.864*1000</f>
        <v>4592832</v>
      </c>
      <c r="H113" s="16">
        <v>8084.4</v>
      </c>
      <c r="I113" s="16">
        <f t="shared" si="4"/>
        <v>8084.4</v>
      </c>
      <c r="J113" s="13" t="s">
        <v>184</v>
      </c>
      <c r="K113" s="102"/>
    </row>
    <row r="114" spans="1:11" ht="15.75" customHeight="1">
      <c r="A114" s="34" t="s">
        <v>245</v>
      </c>
      <c r="B114" s="72" t="s">
        <v>246</v>
      </c>
      <c r="C114" s="73" t="s">
        <v>247</v>
      </c>
      <c r="D114" s="14" t="s">
        <v>248</v>
      </c>
      <c r="E114" s="108">
        <v>0</v>
      </c>
      <c r="F114" s="108">
        <v>0</v>
      </c>
      <c r="G114" s="109">
        <v>6547940</v>
      </c>
      <c r="H114" s="110">
        <v>5899.05</v>
      </c>
      <c r="I114" s="111">
        <f t="shared" si="4"/>
        <v>5899.05</v>
      </c>
      <c r="J114" s="102" t="s">
        <v>184</v>
      </c>
      <c r="K114" s="102"/>
    </row>
    <row r="115" spans="1:11" ht="15.75">
      <c r="A115" s="34" t="s">
        <v>249</v>
      </c>
      <c r="B115" s="74" t="s">
        <v>250</v>
      </c>
      <c r="C115" s="73" t="s">
        <v>247</v>
      </c>
      <c r="D115" s="14" t="s">
        <v>251</v>
      </c>
      <c r="E115" s="108"/>
      <c r="F115" s="108"/>
      <c r="G115" s="109"/>
      <c r="H115" s="110"/>
      <c r="I115" s="111"/>
      <c r="J115" s="102"/>
      <c r="K115" s="102"/>
    </row>
    <row r="116" spans="1:11" s="37" customFormat="1" ht="15.75" customHeight="1">
      <c r="A116" s="34" t="s">
        <v>252</v>
      </c>
      <c r="B116" s="72" t="s">
        <v>253</v>
      </c>
      <c r="C116" s="73" t="s">
        <v>32</v>
      </c>
      <c r="D116" s="14" t="s">
        <v>11</v>
      </c>
      <c r="E116" s="15">
        <v>0</v>
      </c>
      <c r="F116" s="15">
        <v>0</v>
      </c>
      <c r="G116" s="15">
        <v>1283340</v>
      </c>
      <c r="H116" s="16">
        <v>1283.34</v>
      </c>
      <c r="I116" s="16">
        <f>E116+F116+H116</f>
        <v>1283.34</v>
      </c>
      <c r="J116" s="13" t="s">
        <v>184</v>
      </c>
      <c r="K116" s="102"/>
    </row>
    <row r="117" spans="1:11" ht="15.75" customHeight="1">
      <c r="A117" s="34" t="s">
        <v>254</v>
      </c>
      <c r="B117" s="72" t="s">
        <v>255</v>
      </c>
      <c r="C117" s="73" t="s">
        <v>32</v>
      </c>
      <c r="D117" s="14" t="s">
        <v>11</v>
      </c>
      <c r="E117" s="15">
        <v>0</v>
      </c>
      <c r="F117" s="15">
        <v>0</v>
      </c>
      <c r="G117" s="15">
        <f>G116/3.5</f>
        <v>366668.5714285714</v>
      </c>
      <c r="H117" s="16">
        <v>379.82</v>
      </c>
      <c r="I117" s="16">
        <f>E117+F117+H117</f>
        <v>379.82</v>
      </c>
      <c r="J117" s="13" t="s">
        <v>184</v>
      </c>
      <c r="K117" s="102"/>
    </row>
    <row r="118" spans="1:11" ht="15.75" customHeight="1">
      <c r="A118" s="34" t="s">
        <v>256</v>
      </c>
      <c r="B118" s="72" t="s">
        <v>257</v>
      </c>
      <c r="C118" s="73" t="s">
        <v>32</v>
      </c>
      <c r="D118" s="14" t="s">
        <v>11</v>
      </c>
      <c r="E118" s="15">
        <v>0</v>
      </c>
      <c r="F118" s="15">
        <v>0</v>
      </c>
      <c r="G118" s="15">
        <f>G116/2</f>
        <v>641670</v>
      </c>
      <c r="H118" s="16">
        <v>162.78</v>
      </c>
      <c r="I118" s="16">
        <f>E118+F118+H118</f>
        <v>162.78</v>
      </c>
      <c r="J118" s="13" t="s">
        <v>184</v>
      </c>
      <c r="K118" s="102"/>
    </row>
    <row r="119" spans="1:11" ht="15.75" customHeight="1">
      <c r="A119" s="34"/>
      <c r="B119" s="48" t="s">
        <v>19</v>
      </c>
      <c r="C119" s="13"/>
      <c r="D119" s="13"/>
      <c r="E119" s="25">
        <f>SUM(E109:E118)</f>
        <v>0</v>
      </c>
      <c r="F119" s="25">
        <f>SUM(F109:F118)</f>
        <v>0</v>
      </c>
      <c r="G119" s="25">
        <f>SUM(G109:G118)</f>
        <v>22567451.83742857</v>
      </c>
      <c r="H119" s="25">
        <f>SUM(H109:H118)</f>
        <v>38900.36</v>
      </c>
      <c r="I119" s="25">
        <f>SUM(I109:I118)</f>
        <v>38900.36</v>
      </c>
      <c r="J119" s="33"/>
      <c r="K119" s="75"/>
    </row>
    <row r="120" spans="1:11" ht="15.75" customHeight="1">
      <c r="A120" s="22" t="s">
        <v>258</v>
      </c>
      <c r="B120" s="99" t="s">
        <v>37</v>
      </c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1" ht="15.75" customHeight="1">
      <c r="A121" s="34" t="s">
        <v>259</v>
      </c>
      <c r="B121" s="71" t="s">
        <v>260</v>
      </c>
      <c r="C121" s="13" t="s">
        <v>26</v>
      </c>
      <c r="D121" s="30">
        <v>2.36</v>
      </c>
      <c r="E121" s="76">
        <v>0</v>
      </c>
      <c r="F121" s="76">
        <v>0</v>
      </c>
      <c r="G121" s="16">
        <f>D121*31.493*1000</f>
        <v>74323.48</v>
      </c>
      <c r="H121" s="16">
        <v>554.75</v>
      </c>
      <c r="I121" s="16">
        <f aca="true" t="shared" si="5" ref="I121:I127">E121+F121+H121</f>
        <v>554.75</v>
      </c>
      <c r="J121" s="13" t="s">
        <v>184</v>
      </c>
      <c r="K121" s="102" t="s">
        <v>292</v>
      </c>
    </row>
    <row r="122" spans="1:11" ht="15.75" customHeight="1">
      <c r="A122" s="34" t="s">
        <v>261</v>
      </c>
      <c r="B122" s="71" t="s">
        <v>262</v>
      </c>
      <c r="C122" s="13" t="s">
        <v>26</v>
      </c>
      <c r="D122" s="30">
        <v>5.73</v>
      </c>
      <c r="E122" s="76">
        <v>0</v>
      </c>
      <c r="F122" s="76">
        <v>0</v>
      </c>
      <c r="G122" s="16">
        <f>D122*33.8*1000</f>
        <v>193674</v>
      </c>
      <c r="H122" s="16">
        <v>1055.81</v>
      </c>
      <c r="I122" s="16">
        <f t="shared" si="5"/>
        <v>1055.81</v>
      </c>
      <c r="J122" s="13" t="s">
        <v>184</v>
      </c>
      <c r="K122" s="102"/>
    </row>
    <row r="123" spans="1:11" ht="15.75" customHeight="1">
      <c r="A123" s="34" t="s">
        <v>263</v>
      </c>
      <c r="B123" s="71" t="s">
        <v>264</v>
      </c>
      <c r="C123" s="13" t="s">
        <v>26</v>
      </c>
      <c r="D123" s="26">
        <v>21.7</v>
      </c>
      <c r="E123" s="76">
        <v>0</v>
      </c>
      <c r="F123" s="76">
        <v>0</v>
      </c>
      <c r="G123" s="16">
        <v>1843410</v>
      </c>
      <c r="H123" s="16">
        <v>589.91</v>
      </c>
      <c r="I123" s="16">
        <f t="shared" si="5"/>
        <v>589.91</v>
      </c>
      <c r="J123" s="13" t="s">
        <v>184</v>
      </c>
      <c r="K123" s="102"/>
    </row>
    <row r="124" spans="1:11" ht="15.75" customHeight="1">
      <c r="A124" s="34" t="s">
        <v>265</v>
      </c>
      <c r="B124" s="71" t="s">
        <v>266</v>
      </c>
      <c r="C124" s="13" t="s">
        <v>26</v>
      </c>
      <c r="D124" s="13">
        <v>12.6042</v>
      </c>
      <c r="E124" s="76">
        <v>0</v>
      </c>
      <c r="F124" s="76">
        <v>0</v>
      </c>
      <c r="G124" s="16">
        <f>D124*11.59*1000</f>
        <v>146082.678</v>
      </c>
      <c r="H124" s="16">
        <v>616.9</v>
      </c>
      <c r="I124" s="16">
        <f t="shared" si="5"/>
        <v>616.9</v>
      </c>
      <c r="J124" s="13" t="s">
        <v>184</v>
      </c>
      <c r="K124" s="102"/>
    </row>
    <row r="125" spans="1:11" ht="15.75" customHeight="1">
      <c r="A125" s="34" t="s">
        <v>267</v>
      </c>
      <c r="B125" s="71" t="s">
        <v>268</v>
      </c>
      <c r="C125" s="13" t="s">
        <v>26</v>
      </c>
      <c r="D125" s="13">
        <v>2.3165</v>
      </c>
      <c r="E125" s="76">
        <v>0</v>
      </c>
      <c r="F125" s="76">
        <v>0</v>
      </c>
      <c r="G125" s="16">
        <f>D125*43.608*1000</f>
        <v>101017.93199999999</v>
      </c>
      <c r="H125" s="16">
        <v>188.07</v>
      </c>
      <c r="I125" s="16">
        <f t="shared" si="5"/>
        <v>188.07</v>
      </c>
      <c r="J125" s="13" t="s">
        <v>184</v>
      </c>
      <c r="K125" s="102"/>
    </row>
    <row r="126" spans="1:11" ht="15.75" customHeight="1">
      <c r="A126" s="34" t="s">
        <v>269</v>
      </c>
      <c r="B126" s="71" t="s">
        <v>270</v>
      </c>
      <c r="C126" s="13" t="s">
        <v>9</v>
      </c>
      <c r="D126" s="13">
        <v>3</v>
      </c>
      <c r="E126" s="76">
        <v>0</v>
      </c>
      <c r="F126" s="76">
        <v>0</v>
      </c>
      <c r="G126" s="16">
        <f>(G116+G117+G118)/10*3</f>
        <v>687503.5714285714</v>
      </c>
      <c r="H126" s="16">
        <v>182.6</v>
      </c>
      <c r="I126" s="16">
        <f t="shared" si="5"/>
        <v>182.6</v>
      </c>
      <c r="J126" s="13" t="s">
        <v>184</v>
      </c>
      <c r="K126" s="102"/>
    </row>
    <row r="127" spans="1:11" ht="15.75" customHeight="1">
      <c r="A127" s="34" t="s">
        <v>271</v>
      </c>
      <c r="B127" s="71" t="s">
        <v>272</v>
      </c>
      <c r="C127" s="13" t="s">
        <v>9</v>
      </c>
      <c r="D127" s="13">
        <v>6</v>
      </c>
      <c r="E127" s="77">
        <v>0</v>
      </c>
      <c r="F127" s="77">
        <v>0</v>
      </c>
      <c r="G127" s="16">
        <f>D127*54.824*1000</f>
        <v>328943.99999999994</v>
      </c>
      <c r="H127" s="16">
        <v>937.94</v>
      </c>
      <c r="I127" s="16">
        <f t="shared" si="5"/>
        <v>937.94</v>
      </c>
      <c r="J127" s="13" t="s">
        <v>184</v>
      </c>
      <c r="K127" s="102"/>
    </row>
    <row r="128" spans="1:12" ht="15.75" customHeight="1">
      <c r="A128" s="14"/>
      <c r="B128" s="48" t="s">
        <v>19</v>
      </c>
      <c r="C128" s="48"/>
      <c r="D128" s="7"/>
      <c r="E128" s="8">
        <f>SUM(E121:E127)</f>
        <v>0</v>
      </c>
      <c r="F128" s="8">
        <f>SUM(F121:F127)</f>
        <v>0</v>
      </c>
      <c r="G128" s="8">
        <f>SUM(G121:G127)</f>
        <v>3374955.661428571</v>
      </c>
      <c r="H128" s="8">
        <f>SUM(H121:H127)</f>
        <v>4125.98</v>
      </c>
      <c r="I128" s="8">
        <f>SUM(I121:I127)</f>
        <v>4125.98</v>
      </c>
      <c r="J128" s="78"/>
      <c r="K128" s="79"/>
      <c r="L128" s="80"/>
    </row>
    <row r="129" spans="1:12" ht="15.75" customHeight="1" hidden="1">
      <c r="A129" s="22" t="s">
        <v>273</v>
      </c>
      <c r="B129" s="99" t="s">
        <v>38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80"/>
    </row>
    <row r="130" spans="1:11" ht="15.75" customHeight="1" hidden="1">
      <c r="A130" s="34" t="s">
        <v>274</v>
      </c>
      <c r="B130" s="81" t="s">
        <v>36</v>
      </c>
      <c r="C130" s="14" t="s">
        <v>275</v>
      </c>
      <c r="D130" s="30">
        <v>1893.58</v>
      </c>
      <c r="E130" s="26">
        <v>0</v>
      </c>
      <c r="F130" s="26">
        <v>0</v>
      </c>
      <c r="G130" s="16">
        <f>D130*1000</f>
        <v>1893580</v>
      </c>
      <c r="H130" s="16">
        <f>G130/1000</f>
        <v>1893.58</v>
      </c>
      <c r="I130" s="16">
        <f>E130+F130+H130</f>
        <v>1893.58</v>
      </c>
      <c r="J130" s="33" t="s">
        <v>184</v>
      </c>
      <c r="K130" s="107" t="s">
        <v>292</v>
      </c>
    </row>
    <row r="131" spans="1:11" ht="15.75" customHeight="1" hidden="1">
      <c r="A131" s="34" t="s">
        <v>276</v>
      </c>
      <c r="B131" s="81" t="s">
        <v>277</v>
      </c>
      <c r="C131" s="14" t="s">
        <v>275</v>
      </c>
      <c r="D131" s="30">
        <v>858.7</v>
      </c>
      <c r="E131" s="26">
        <v>0</v>
      </c>
      <c r="F131" s="30">
        <v>0</v>
      </c>
      <c r="G131" s="16">
        <f>D131*1000</f>
        <v>858700</v>
      </c>
      <c r="H131" s="16">
        <f>G131/1000</f>
        <v>858.7</v>
      </c>
      <c r="I131" s="16">
        <f>E131+F131+H131</f>
        <v>858.7</v>
      </c>
      <c r="J131" s="33" t="s">
        <v>184</v>
      </c>
      <c r="K131" s="107"/>
    </row>
    <row r="132" spans="1:11" ht="15.75" customHeight="1" hidden="1">
      <c r="A132" s="34" t="s">
        <v>278</v>
      </c>
      <c r="B132" s="71" t="s">
        <v>40</v>
      </c>
      <c r="C132" s="13" t="s">
        <v>39</v>
      </c>
      <c r="D132" s="26">
        <v>3</v>
      </c>
      <c r="E132" s="26">
        <v>0</v>
      </c>
      <c r="F132" s="26">
        <v>0</v>
      </c>
      <c r="G132" s="16">
        <v>148630</v>
      </c>
      <c r="H132" s="16">
        <f>G132/1000</f>
        <v>148.63</v>
      </c>
      <c r="I132" s="16">
        <f>E132+F132+H132</f>
        <v>148.63</v>
      </c>
      <c r="J132" s="33" t="s">
        <v>184</v>
      </c>
      <c r="K132" s="107"/>
    </row>
    <row r="133" spans="1:11" ht="15.75" customHeight="1" hidden="1">
      <c r="A133" s="34" t="s">
        <v>279</v>
      </c>
      <c r="B133" s="71" t="s">
        <v>41</v>
      </c>
      <c r="C133" s="13" t="s">
        <v>39</v>
      </c>
      <c r="D133" s="26">
        <v>6</v>
      </c>
      <c r="E133" s="82" t="s">
        <v>280</v>
      </c>
      <c r="F133" s="82" t="s">
        <v>280</v>
      </c>
      <c r="G133" s="83" t="s">
        <v>280</v>
      </c>
      <c r="H133" s="16" t="s">
        <v>281</v>
      </c>
      <c r="I133" s="16" t="s">
        <v>281</v>
      </c>
      <c r="J133" s="33" t="s">
        <v>184</v>
      </c>
      <c r="K133" s="107"/>
    </row>
    <row r="134" spans="1:11" ht="15.75">
      <c r="A134" s="34" t="s">
        <v>282</v>
      </c>
      <c r="B134" s="71" t="s">
        <v>283</v>
      </c>
      <c r="C134" s="14" t="s">
        <v>275</v>
      </c>
      <c r="D134" s="30">
        <v>434.76</v>
      </c>
      <c r="E134" s="26">
        <v>0</v>
      </c>
      <c r="F134" s="30">
        <v>0</v>
      </c>
      <c r="G134" s="16">
        <f>D134*1000</f>
        <v>434760</v>
      </c>
      <c r="H134" s="16">
        <f>G134/1000</f>
        <v>434.76</v>
      </c>
      <c r="I134" s="16">
        <f>E134+F134+H134</f>
        <v>434.76</v>
      </c>
      <c r="J134" s="33" t="s">
        <v>184</v>
      </c>
      <c r="K134" s="107"/>
    </row>
    <row r="135" spans="1:11" ht="15.75">
      <c r="A135" s="34" t="s">
        <v>284</v>
      </c>
      <c r="B135" s="71" t="s">
        <v>42</v>
      </c>
      <c r="C135" s="13" t="s">
        <v>43</v>
      </c>
      <c r="D135" s="13">
        <v>4</v>
      </c>
      <c r="E135" s="26">
        <v>0</v>
      </c>
      <c r="F135" s="26">
        <v>0</v>
      </c>
      <c r="G135" s="16">
        <v>124950</v>
      </c>
      <c r="H135" s="16">
        <f>G135/1000</f>
        <v>124.95</v>
      </c>
      <c r="I135" s="16">
        <f>E135+F135+H135</f>
        <v>124.95</v>
      </c>
      <c r="J135" s="33" t="s">
        <v>184</v>
      </c>
      <c r="K135" s="107"/>
    </row>
    <row r="136" spans="1:11" ht="15.75">
      <c r="A136" s="34"/>
      <c r="B136" s="84" t="s">
        <v>19</v>
      </c>
      <c r="C136" s="27"/>
      <c r="D136" s="14"/>
      <c r="E136" s="85">
        <f>SUM(E130:E134)</f>
        <v>0</v>
      </c>
      <c r="F136" s="85">
        <f>SUM(F130:F134)</f>
        <v>0</v>
      </c>
      <c r="G136" s="85">
        <f>SUM(G130:G134)</f>
        <v>3335670</v>
      </c>
      <c r="H136" s="85">
        <f>SUM(H130:H135)</f>
        <v>3460.62</v>
      </c>
      <c r="I136" s="85">
        <f>SUM(I130:I135)</f>
        <v>3460.62</v>
      </c>
      <c r="J136" s="33"/>
      <c r="K136" s="79"/>
    </row>
    <row r="137" spans="1:11" ht="15.75">
      <c r="A137" s="34"/>
      <c r="B137" s="70" t="s">
        <v>285</v>
      </c>
      <c r="C137" s="27"/>
      <c r="D137" s="14"/>
      <c r="E137" s="85">
        <f>E119+E128+E136</f>
        <v>0</v>
      </c>
      <c r="F137" s="85">
        <f>F119+F128+F136</f>
        <v>0</v>
      </c>
      <c r="G137" s="85">
        <f>G119+G128+G136</f>
        <v>29278077.49885714</v>
      </c>
      <c r="H137" s="85">
        <f>H119+H128+H136</f>
        <v>46486.96</v>
      </c>
      <c r="I137" s="85">
        <f>I119+I128+I136</f>
        <v>46486.96</v>
      </c>
      <c r="J137" s="33"/>
      <c r="K137" s="79"/>
    </row>
    <row r="138" spans="1:11" ht="15.75">
      <c r="A138" s="27"/>
      <c r="B138" s="48" t="s">
        <v>44</v>
      </c>
      <c r="C138" s="48"/>
      <c r="D138" s="48"/>
      <c r="E138" s="92">
        <f>SUM(E45+E90+E106+E137)</f>
        <v>16305.920000000002</v>
      </c>
      <c r="F138" s="92">
        <f>SUM(F90+F106+F137)</f>
        <v>1811.7688899999998</v>
      </c>
      <c r="G138" s="92">
        <f>SUM(G90+G106+G137)</f>
        <v>42015168.49885714</v>
      </c>
      <c r="H138" s="92">
        <f>SUM(H90+H106+H137)</f>
        <v>62031.172</v>
      </c>
      <c r="I138" s="92">
        <f>SUM(I90+I106+I137)</f>
        <v>80148.86089000001</v>
      </c>
      <c r="J138" s="78"/>
      <c r="K138" s="79"/>
    </row>
    <row r="139" ht="15.75">
      <c r="A139" s="31" t="s">
        <v>293</v>
      </c>
    </row>
    <row r="140" spans="1:11" ht="22.5">
      <c r="A140" s="95"/>
      <c r="B140" s="1"/>
      <c r="C140" s="2"/>
      <c r="D140" s="3"/>
      <c r="E140" s="4"/>
      <c r="F140" s="4"/>
      <c r="G140" s="4"/>
      <c r="H140" s="4"/>
      <c r="I140" s="4"/>
      <c r="J140" s="1"/>
      <c r="K140" s="1"/>
    </row>
    <row r="143" spans="5:8" ht="15.75">
      <c r="E143" s="93"/>
      <c r="F143" s="93"/>
      <c r="G143" s="93"/>
      <c r="H143" s="93"/>
    </row>
  </sheetData>
  <sheetProtection selectLockedCells="1" selectUnlockedCells="1"/>
  <mergeCells count="45">
    <mergeCell ref="A5:K5"/>
    <mergeCell ref="A6:K6"/>
    <mergeCell ref="A7:K7"/>
    <mergeCell ref="A8:K8"/>
    <mergeCell ref="A9:A10"/>
    <mergeCell ref="B9:B10"/>
    <mergeCell ref="C9:C10"/>
    <mergeCell ref="D9:D10"/>
    <mergeCell ref="E9:I9"/>
    <mergeCell ref="J9:J10"/>
    <mergeCell ref="K66:K68"/>
    <mergeCell ref="B71:K71"/>
    <mergeCell ref="K9:K10"/>
    <mergeCell ref="B12:K12"/>
    <mergeCell ref="B13:K13"/>
    <mergeCell ref="K14:K40"/>
    <mergeCell ref="B41:K41"/>
    <mergeCell ref="K42:K43"/>
    <mergeCell ref="K130:K135"/>
    <mergeCell ref="B108:K108"/>
    <mergeCell ref="K109:K118"/>
    <mergeCell ref="E114:E115"/>
    <mergeCell ref="F114:F115"/>
    <mergeCell ref="G114:G115"/>
    <mergeCell ref="H114:H115"/>
    <mergeCell ref="I114:I115"/>
    <mergeCell ref="J114:J115"/>
    <mergeCell ref="K121:K127"/>
    <mergeCell ref="K72:K82"/>
    <mergeCell ref="B85:K85"/>
    <mergeCell ref="B91:K91"/>
    <mergeCell ref="B92:K92"/>
    <mergeCell ref="B129:K129"/>
    <mergeCell ref="B107:K107"/>
    <mergeCell ref="K93:K104"/>
    <mergeCell ref="J2:K2"/>
    <mergeCell ref="J1:K1"/>
    <mergeCell ref="I3:K3"/>
    <mergeCell ref="I4:K4"/>
    <mergeCell ref="A1:B1"/>
    <mergeCell ref="B120:K120"/>
    <mergeCell ref="B46:K46"/>
    <mergeCell ref="B47:K47"/>
    <mergeCell ref="K48:K64"/>
    <mergeCell ref="B65:K65"/>
  </mergeCells>
  <printOptions/>
  <pageMargins left="0.3937007874015748" right="0.7874015748031497" top="1.3779527559055118" bottom="0.7874015748031497" header="0.4724409448818898" footer="0.1968503937007874"/>
  <pageSetup fitToHeight="5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Андрусенко Антон Викторович</dc:creator>
  <cp:keywords/>
  <dc:description/>
  <cp:lastModifiedBy>Дегтярева Юлия Павловна</cp:lastModifiedBy>
  <cp:lastPrinted>2018-05-31T06:29:10Z</cp:lastPrinted>
  <dcterms:created xsi:type="dcterms:W3CDTF">2018-05-08T03:49:59Z</dcterms:created>
  <dcterms:modified xsi:type="dcterms:W3CDTF">2018-06-01T12:04:52Z</dcterms:modified>
  <cp:category/>
  <cp:version/>
  <cp:contentType/>
  <cp:contentStatus/>
</cp:coreProperties>
</file>