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3256" windowHeight="12528" activeTab="3"/>
  </bookViews>
  <sheets>
    <sheet name="общежит." sheetId="2" r:id="rId1"/>
    <sheet name="КПД- 1-2 эт." sheetId="4" r:id="rId2"/>
    <sheet name="вагон-городок длина 1550" sheetId="14" r:id="rId3"/>
    <sheet name="вагон-городок с мойками" sheetId="18" r:id="rId4"/>
    <sheet name="вагон-городок с сид.ваннами" sheetId="19" r:id="rId5"/>
  </sheets>
  <definedNames>
    <definedName name="_xlnm.Print_Area" localSheetId="0">общежит.!$A$1:$M$30</definedName>
  </definedNames>
  <calcPr calcId="145621"/>
</workbook>
</file>

<file path=xl/calcChain.xml><?xml version="1.0" encoding="utf-8"?>
<calcChain xmlns="http://schemas.openxmlformats.org/spreadsheetml/2006/main">
  <c r="M10" i="2" l="1"/>
  <c r="M12" i="2"/>
  <c r="M16" i="2"/>
  <c r="M18" i="2"/>
  <c r="M20" i="2"/>
  <c r="K21" i="2" l="1"/>
  <c r="J21" i="2"/>
  <c r="K13" i="19" l="1"/>
  <c r="J13" i="19"/>
  <c r="K20" i="19"/>
  <c r="J20" i="19"/>
  <c r="K17" i="19"/>
  <c r="J17" i="19"/>
  <c r="K12" i="19"/>
  <c r="J12" i="19"/>
  <c r="K9" i="19"/>
  <c r="K24" i="19" s="1"/>
  <c r="J9" i="19"/>
  <c r="K22" i="18"/>
  <c r="J22" i="18"/>
  <c r="K19" i="18"/>
  <c r="J19" i="18"/>
  <c r="K15" i="18"/>
  <c r="J15" i="18"/>
  <c r="K14" i="18"/>
  <c r="J14" i="18"/>
  <c r="K11" i="18"/>
  <c r="K26" i="18" s="1"/>
  <c r="J11" i="18"/>
  <c r="J26" i="18" s="1"/>
  <c r="K20" i="14"/>
  <c r="J20" i="14"/>
  <c r="K17" i="14"/>
  <c r="J17" i="14"/>
  <c r="K13" i="14"/>
  <c r="J13" i="14"/>
  <c r="K12" i="14"/>
  <c r="J12" i="14"/>
  <c r="K10" i="14"/>
  <c r="J10" i="14"/>
  <c r="K9" i="14"/>
  <c r="K24" i="14" s="1"/>
  <c r="J9" i="14"/>
  <c r="K11" i="4"/>
  <c r="J11" i="4"/>
  <c r="K20" i="4"/>
  <c r="J20" i="4"/>
  <c r="K17" i="4"/>
  <c r="J17" i="4"/>
  <c r="K16" i="4"/>
  <c r="J16" i="4"/>
  <c r="K14" i="4"/>
  <c r="J14" i="4"/>
  <c r="K13" i="4"/>
  <c r="J13" i="4"/>
  <c r="K10" i="4"/>
  <c r="K24" i="4" s="1"/>
  <c r="J10" i="4"/>
  <c r="K18" i="2"/>
  <c r="J18" i="2"/>
  <c r="K17" i="2"/>
  <c r="J17" i="2"/>
  <c r="K11" i="2"/>
  <c r="J11" i="2"/>
  <c r="K25" i="2" l="1"/>
  <c r="M12" i="19"/>
  <c r="M17" i="19"/>
  <c r="M19" i="19"/>
  <c r="M9" i="19"/>
  <c r="M14" i="18"/>
  <c r="M19" i="18"/>
  <c r="M21" i="18"/>
  <c r="M11" i="18"/>
  <c r="M12" i="14"/>
  <c r="M17" i="14"/>
  <c r="M19" i="14"/>
  <c r="M9" i="14"/>
  <c r="M11" i="4" l="1"/>
  <c r="M12" i="4"/>
  <c r="M15" i="4"/>
  <c r="M17" i="4"/>
  <c r="M19" i="4"/>
  <c r="M9" i="4"/>
  <c r="I19" i="19" l="1"/>
  <c r="I17" i="19"/>
  <c r="I12" i="19"/>
  <c r="I11" i="19"/>
  <c r="I9" i="19"/>
  <c r="I21" i="18"/>
  <c r="I19" i="18"/>
  <c r="I14" i="18"/>
  <c r="I13" i="18"/>
  <c r="I11" i="18"/>
  <c r="C29" i="19" l="1"/>
  <c r="L21" i="18"/>
  <c r="L19" i="19"/>
  <c r="C30" i="18"/>
  <c r="J24" i="19"/>
  <c r="C28" i="19" s="1"/>
  <c r="C31" i="18"/>
  <c r="L17" i="19"/>
  <c r="L19" i="18"/>
  <c r="L12" i="19"/>
  <c r="L9" i="19"/>
  <c r="L14" i="18"/>
  <c r="L11" i="18"/>
  <c r="L26" i="18" l="1"/>
  <c r="L24" i="19"/>
  <c r="I19" i="14" l="1"/>
  <c r="I17" i="14"/>
  <c r="I12" i="14"/>
  <c r="I11" i="14"/>
  <c r="I9" i="14"/>
  <c r="C29" i="14" l="1"/>
  <c r="J24" i="14"/>
  <c r="C28" i="14" s="1"/>
  <c r="L19" i="14"/>
  <c r="L17" i="14"/>
  <c r="L12" i="14"/>
  <c r="L9" i="14"/>
  <c r="L24" i="14" l="1"/>
  <c r="I12" i="4" l="1"/>
  <c r="J24" i="4" l="1"/>
  <c r="C28" i="4" s="1"/>
  <c r="C29" i="4"/>
  <c r="L12" i="4"/>
  <c r="L19" i="4"/>
  <c r="I19" i="4"/>
  <c r="I17" i="4"/>
  <c r="L15" i="4"/>
  <c r="I15" i="4"/>
  <c r="I11" i="4"/>
  <c r="K9" i="4"/>
  <c r="J9" i="4"/>
  <c r="I9" i="4"/>
  <c r="I20" i="2"/>
  <c r="I18" i="2"/>
  <c r="I16" i="2"/>
  <c r="I12" i="2"/>
  <c r="K10" i="2"/>
  <c r="J10" i="2"/>
  <c r="I10" i="2"/>
  <c r="L18" i="2" l="1"/>
  <c r="L9" i="4"/>
  <c r="L20" i="2"/>
  <c r="L10" i="2"/>
  <c r="L17" i="4"/>
  <c r="L24" i="4"/>
  <c r="L16" i="2"/>
  <c r="J25" i="2"/>
  <c r="C29" i="2" s="1"/>
  <c r="C30" i="2"/>
  <c r="L25" i="2" l="1"/>
</calcChain>
</file>

<file path=xl/sharedStrings.xml><?xml version="1.0" encoding="utf-8"?>
<sst xmlns="http://schemas.openxmlformats.org/spreadsheetml/2006/main" count="372" uniqueCount="77">
  <si>
    <t>РАСЧЕТ</t>
  </si>
  <si>
    <t>№ п/п</t>
  </si>
  <si>
    <t xml:space="preserve">Виды услуг    </t>
  </si>
  <si>
    <t>Ед. изм.</t>
  </si>
  <si>
    <t>Ед.изм</t>
  </si>
  <si>
    <t>Отклонение норматива потребления (объема по приборам учета), гр5-гр4</t>
  </si>
  <si>
    <t>А</t>
  </si>
  <si>
    <t>Б</t>
  </si>
  <si>
    <t>холодное водоснабжение при оплате по нормативам потребления</t>
  </si>
  <si>
    <t>руб./м³</t>
  </si>
  <si>
    <r>
      <t>м</t>
    </r>
    <r>
      <rPr>
        <sz val="12"/>
        <rFont val="Arial Cyr"/>
        <charset val="204"/>
      </rPr>
      <t>³</t>
    </r>
    <r>
      <rPr>
        <sz val="12"/>
        <rFont val="Times New Roman"/>
        <family val="1"/>
        <charset val="204"/>
      </rPr>
      <t>/чел/мес.</t>
    </r>
  </si>
  <si>
    <t>х</t>
  </si>
  <si>
    <t>холодное водоснабжение при оплате по приборам учета</t>
  </si>
  <si>
    <t>Тариф(гр.1)*объем(гр.4)</t>
  </si>
  <si>
    <t>Тариф(гр.2)*объем(гр.5)</t>
  </si>
  <si>
    <t>горячее водоснабжение при оплате по нормативам потребления</t>
  </si>
  <si>
    <t>горячее водоснабжение при оплате по приборам учета</t>
  </si>
  <si>
    <t>водоотведение  при оплате по нормативам потребления</t>
  </si>
  <si>
    <t>водоотведение при оплате по приборам учета</t>
  </si>
  <si>
    <t>отопление при оплате по нормативам потребления</t>
  </si>
  <si>
    <t>руб/Гкал</t>
  </si>
  <si>
    <r>
      <t>Гкал/м</t>
    </r>
    <r>
      <rPr>
        <sz val="12"/>
        <rFont val="Arial Cyr"/>
        <charset val="204"/>
      </rPr>
      <t>²</t>
    </r>
    <r>
      <rPr>
        <sz val="12"/>
        <rFont val="Times New Roman"/>
        <family val="1"/>
        <charset val="204"/>
      </rPr>
      <t>/месяц</t>
    </r>
  </si>
  <si>
    <t>отопление при оплате по приборам учета</t>
  </si>
  <si>
    <t>электроснабжение при оплате по нормативам потребления</t>
  </si>
  <si>
    <t>руб/кВт/час</t>
  </si>
  <si>
    <t>кВт/чел/мес.</t>
  </si>
  <si>
    <t>электроснабжение при оплате по приборам учета</t>
  </si>
  <si>
    <t>газоснабжение при оплате по нормативам потребления</t>
  </si>
  <si>
    <t>руб./м³ (руб./кг)</t>
  </si>
  <si>
    <r>
      <t>м</t>
    </r>
    <r>
      <rPr>
        <sz val="12"/>
        <rFont val="Arial Cyr"/>
        <charset val="204"/>
      </rPr>
      <t>³</t>
    </r>
    <r>
      <rPr>
        <sz val="12"/>
        <rFont val="Times New Roman"/>
        <family val="1"/>
        <charset val="204"/>
      </rPr>
      <t xml:space="preserve">/чел/мес. (кг/чел/мес.) </t>
    </r>
  </si>
  <si>
    <t>газоснабжение при оплате по приборам учета</t>
  </si>
  <si>
    <t>ИТОГО совокупная плата за коммунальные услуги</t>
  </si>
  <si>
    <t xml:space="preserve">Численность населения, проживающая в домах с указанным видом благоустройства, человек </t>
  </si>
  <si>
    <t xml:space="preserve">Общая площадь указанных жилых помещений, м² </t>
  </si>
  <si>
    <r>
      <t>м</t>
    </r>
    <r>
      <rPr>
        <sz val="12"/>
        <rFont val="Arial Cyr"/>
        <charset val="204"/>
      </rPr>
      <t>³</t>
    </r>
    <r>
      <rPr>
        <sz val="12"/>
        <rFont val="Times New Roman"/>
        <family val="1"/>
        <charset val="204"/>
      </rPr>
      <t xml:space="preserve"> в месяц</t>
    </r>
  </si>
  <si>
    <t>Гкал  в месяц</t>
  </si>
  <si>
    <t>кВт  в месяц</t>
  </si>
  <si>
    <r>
      <t>м</t>
    </r>
    <r>
      <rPr>
        <sz val="12"/>
        <rFont val="Arial Cyr"/>
        <charset val="204"/>
      </rPr>
      <t xml:space="preserve">³ </t>
    </r>
    <r>
      <rPr>
        <sz val="12"/>
        <rFont val="Times New Roman"/>
        <family val="1"/>
        <charset val="204"/>
      </rPr>
      <t xml:space="preserve">в месяц (кг в месяц) </t>
    </r>
  </si>
  <si>
    <t>холодное водоснабжение (ОДН)</t>
  </si>
  <si>
    <t>горячее водоснабжение (ОДН)</t>
  </si>
  <si>
    <t>электроснабжение (ОДН)</t>
  </si>
  <si>
    <t>Тариф(гр.1)*норматив(гр.4)*численность</t>
  </si>
  <si>
    <t>Тариф(гр.2)*норматив(гр.5)*численность</t>
  </si>
  <si>
    <t>отсутствует</t>
  </si>
  <si>
    <r>
      <t xml:space="preserve"> вид благоустройства </t>
    </r>
    <r>
      <rPr>
        <b/>
        <u/>
        <sz val="14"/>
        <rFont val="Times New Roman"/>
        <family val="1"/>
        <charset val="204"/>
      </rPr>
      <t>ОБЩЕЖИТИЯ в деревянном исполнении постройки до 1999 года включительно (без централизованного горячего водоснабжения)</t>
    </r>
  </si>
  <si>
    <t xml:space="preserve"> </t>
  </si>
  <si>
    <t>услуга отсутствует</t>
  </si>
  <si>
    <r>
      <t xml:space="preserve">прогнозируемой платы граждан с 01.07.2015 года по муниципальному образованию </t>
    </r>
    <r>
      <rPr>
        <b/>
        <u/>
        <sz val="16"/>
        <rFont val="Times New Roman"/>
        <family val="1"/>
        <charset val="204"/>
      </rPr>
      <t>город ПОКАЧИ</t>
    </r>
  </si>
  <si>
    <t>Тарифы на 31.12.2014</t>
  </si>
  <si>
    <t>Нормативы потребления коммунальных услуг (годовые объемы потребления коммунальных услуг по прибрам учета) на 31.12.2014</t>
  </si>
  <si>
    <t>Нормативы потребления коммунальных услуг (годовые объемы потребления коммунальных услуг по прибрам учета) на 01.07.2015</t>
  </si>
  <si>
    <t>Плата на 31.12.2014, рублей в месяц</t>
  </si>
  <si>
    <t>Плата на  01.07.2015, рублей в месяц</t>
  </si>
  <si>
    <t>Тарифы на 01.07.2015</t>
  </si>
  <si>
    <t>Месячная совокупная плата за коммунальные услуги по муниципальному образованию с 01.07.2015,руб.</t>
  </si>
  <si>
    <r>
      <t xml:space="preserve">прогнозируемой платы граждан с 01.07.2015 год по муниципальному образованию </t>
    </r>
    <r>
      <rPr>
        <b/>
        <u/>
        <sz val="16"/>
        <rFont val="Times New Roman"/>
        <family val="1"/>
        <charset val="204"/>
      </rPr>
      <t>город ПОКАЧИ</t>
    </r>
  </si>
  <si>
    <t>Месячная совокупная плата за коммунальные услуги по муниципальному образованию с 31.12.2014,руб.</t>
  </si>
  <si>
    <t>Месячная совокупная плата за коммунальные услуги по муниципальному образованию с 01.07.2014,руб.</t>
  </si>
  <si>
    <t xml:space="preserve"> вид благоустройства  Балочный жилищный фонд, подключенный к централизованной системе теплоснабжения -строения вагон-городка со стандартным набором сантехнического оборудования (оборудованые ваннами 1550 мм) </t>
  </si>
  <si>
    <t xml:space="preserve"> вид благоустройства  Балочный жилищный фонд, подключенный к централизованной системе теплоснабжения -строения вагон-городка с мойками</t>
  </si>
  <si>
    <t xml:space="preserve"> вид благоустройства  Балочный жилищный фонд, подключенный к централизованной системе теплоснабжения -строения вагон-городка со стандартным набором сантехнического оборудования (оборудованые сидячими ваннами, душевыми)</t>
  </si>
  <si>
    <t>Изменение норматива потребления (объема по приборам учета), % (гр5/гр4)</t>
  </si>
  <si>
    <t>Индекс изменения платы за коммунальные услуги с 01.07.2014, % (гр9/гр8*100)</t>
  </si>
  <si>
    <t>Индекс изменения платы за коммунальные услуги с 01.07.2014, % (гр 9/гр8*100)</t>
  </si>
  <si>
    <t>Месячная совокупная плата за коммунальные услуги по муниципальному образованию на 31.12.2014,руб.</t>
  </si>
  <si>
    <t xml:space="preserve"> вид благоустройства  Многоквартирные 1-2 этажные дома в капитальном исполнении постройки после 1999 года - КПД 1-2 эт.</t>
  </si>
  <si>
    <t>к решению Думы города Покачи</t>
  </si>
  <si>
    <t>Приложение 1</t>
  </si>
  <si>
    <t>Приложение 2</t>
  </si>
  <si>
    <t>Приложение 3</t>
  </si>
  <si>
    <t>Приложение 4</t>
  </si>
  <si>
    <t>Приложение 5</t>
  </si>
  <si>
    <t>от  02.04.2015  № 24</t>
  </si>
  <si>
    <t>Индекс изменения платы за коммунальные услуги с 01.07.2015, % (гр 9/гр8*100)</t>
  </si>
  <si>
    <t>от  02.04.2015 №  24</t>
  </si>
  <si>
    <t xml:space="preserve">от  02.04.2015  № 24 </t>
  </si>
  <si>
    <t>от  02.04.2015   № 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</si>
</sst>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Arial Cyr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1" applyFont="1" applyBorder="1"/>
    <xf numFmtId="0" fontId="4" fillId="0" borderId="0" xfId="1" applyFont="1" applyBorder="1" applyAlignment="1">
      <alignment horizontal="left" vertical="center" wrapText="1"/>
    </xf>
    <xf numFmtId="0" fontId="5" fillId="0" borderId="0" xfId="1" applyFont="1" applyBorder="1"/>
    <xf numFmtId="0" fontId="8" fillId="0" borderId="0" xfId="1" applyFont="1" applyBorder="1"/>
    <xf numFmtId="0" fontId="8" fillId="0" borderId="0" xfId="1" applyFont="1"/>
    <xf numFmtId="0" fontId="8" fillId="0" borderId="0" xfId="1" applyFont="1" applyAlignment="1">
      <alignment horizontal="center"/>
    </xf>
    <xf numFmtId="0" fontId="3" fillId="0" borderId="0" xfId="1" applyFont="1"/>
    <xf numFmtId="0" fontId="10" fillId="0" borderId="0" xfId="1" applyFont="1"/>
    <xf numFmtId="0" fontId="4" fillId="0" borderId="0" xfId="1" applyFont="1"/>
    <xf numFmtId="0" fontId="9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2" fontId="5" fillId="0" borderId="1" xfId="1" applyNumberFormat="1" applyFont="1" applyBorder="1"/>
    <xf numFmtId="0" fontId="8" fillId="0" borderId="1" xfId="1" applyFont="1" applyBorder="1" applyAlignment="1">
      <alignment vertical="distributed" wrapText="1"/>
    </xf>
    <xf numFmtId="0" fontId="4" fillId="0" borderId="7" xfId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2" fontId="5" fillId="0" borderId="0" xfId="1" applyNumberFormat="1" applyFont="1" applyBorder="1"/>
    <xf numFmtId="1" fontId="4" fillId="0" borderId="3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1" fillId="0" borderId="1" xfId="1" applyBorder="1"/>
    <xf numFmtId="0" fontId="9" fillId="0" borderId="1" xfId="1" applyFont="1" applyBorder="1" applyAlignment="1">
      <alignment horizontal="center" vertical="center" wrapText="1"/>
    </xf>
    <xf numFmtId="2" fontId="1" fillId="0" borderId="1" xfId="1" applyNumberFormat="1" applyBorder="1"/>
    <xf numFmtId="165" fontId="1" fillId="0" borderId="1" xfId="1" applyNumberFormat="1" applyBorder="1"/>
    <xf numFmtId="2" fontId="2" fillId="0" borderId="1" xfId="1" applyNumberFormat="1" applyFont="1" applyBorder="1" applyAlignment="1">
      <alignment horizontal="center" vertical="center" wrapText="1"/>
    </xf>
    <xf numFmtId="0" fontId="15" fillId="0" borderId="0" xfId="1" applyFont="1"/>
    <xf numFmtId="0" fontId="11" fillId="0" borderId="0" xfId="1" applyFont="1" applyBorder="1"/>
    <xf numFmtId="0" fontId="12" fillId="0" borderId="0" xfId="1" applyFont="1" applyBorder="1"/>
    <xf numFmtId="0" fontId="12" fillId="0" borderId="0" xfId="1" applyFont="1" applyBorder="1" applyAlignment="1">
      <alignment horizontal="center"/>
    </xf>
    <xf numFmtId="0" fontId="1" fillId="0" borderId="0" xfId="1" applyBorder="1"/>
    <xf numFmtId="0" fontId="17" fillId="0" borderId="0" xfId="1" applyFont="1"/>
    <xf numFmtId="0" fontId="8" fillId="0" borderId="0" xfId="1" applyFont="1" applyBorder="1" applyAlignment="1">
      <alignment horizontal="center"/>
    </xf>
    <xf numFmtId="0" fontId="16" fillId="0" borderId="0" xfId="1" applyFont="1" applyBorder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17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horizontal="center"/>
    </xf>
    <xf numFmtId="0" fontId="10" fillId="0" borderId="0" xfId="1" applyFont="1" applyBorder="1"/>
    <xf numFmtId="165" fontId="2" fillId="0" borderId="1" xfId="1" applyNumberFormat="1" applyFont="1" applyBorder="1" applyAlignment="1">
      <alignment horizontal="center" vertical="center" wrapText="1"/>
    </xf>
    <xf numFmtId="2" fontId="1" fillId="0" borderId="0" xfId="1" applyNumberFormat="1" applyBorder="1"/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4" fillId="0" borderId="0" xfId="1" applyFont="1" applyAlignment="1">
      <alignment horizontal="center"/>
    </xf>
    <xf numFmtId="0" fontId="8" fillId="0" borderId="0" xfId="1" applyFont="1" applyAlignment="1"/>
    <xf numFmtId="0" fontId="5" fillId="0" borderId="0" xfId="1" applyFont="1"/>
    <xf numFmtId="0" fontId="5" fillId="0" borderId="0" xfId="1" applyFont="1" applyAlignment="1"/>
    <xf numFmtId="0" fontId="6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1" fontId="4" fillId="0" borderId="2" xfId="1" applyNumberFormat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distributed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 wrapText="1"/>
    </xf>
    <xf numFmtId="0" fontId="7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2" zoomScaleNormal="100" zoomScaleSheetLayoutView="72" workbookViewId="0">
      <selection activeCell="K8" sqref="K8"/>
    </sheetView>
  </sheetViews>
  <sheetFormatPr defaultRowHeight="13.2" x14ac:dyDescent="0.25"/>
  <cols>
    <col min="1" max="1" width="9.109375" style="1"/>
    <col min="2" max="2" width="37.109375" style="1" customWidth="1"/>
    <col min="3" max="3" width="15.109375" style="1" customWidth="1"/>
    <col min="4" max="4" width="16" style="1" customWidth="1"/>
    <col min="5" max="5" width="11.6640625" style="1" customWidth="1"/>
    <col min="6" max="6" width="17.109375" style="1" customWidth="1"/>
    <col min="7" max="7" width="17.6640625" style="1" customWidth="1"/>
    <col min="8" max="8" width="12.6640625" style="1" customWidth="1"/>
    <col min="9" max="9" width="13.5546875" style="1" customWidth="1"/>
    <col min="10" max="10" width="25.44140625" style="1" customWidth="1"/>
    <col min="11" max="11" width="25.88671875" style="1" customWidth="1"/>
    <col min="12" max="12" width="18.6640625" style="1" customWidth="1"/>
    <col min="13" max="13" width="14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3" ht="18.75" customHeight="1" x14ac:dyDescent="0.3">
      <c r="L1" s="60" t="s">
        <v>68</v>
      </c>
      <c r="M1" s="60"/>
    </row>
    <row r="2" spans="1:13" ht="18.75" customHeight="1" x14ac:dyDescent="0.3">
      <c r="L2" s="60" t="s">
        <v>66</v>
      </c>
      <c r="M2" s="60"/>
    </row>
    <row r="3" spans="1:13" ht="21" customHeight="1" x14ac:dyDescent="0.3">
      <c r="L3" s="60" t="s">
        <v>74</v>
      </c>
      <c r="M3" s="60"/>
    </row>
    <row r="4" spans="1:13" ht="21" customHeight="1" x14ac:dyDescent="0.3">
      <c r="L4" s="55"/>
      <c r="M4" s="55"/>
    </row>
    <row r="5" spans="1:13" ht="22.95" customHeight="1" x14ac:dyDescent="0.3"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15"/>
      <c r="M5" s="15"/>
    </row>
    <row r="6" spans="1:13" ht="34.950000000000003" customHeight="1" x14ac:dyDescent="0.25">
      <c r="B6" s="59" t="s">
        <v>47</v>
      </c>
      <c r="C6" s="59"/>
      <c r="D6" s="59"/>
      <c r="E6" s="59"/>
      <c r="F6" s="59"/>
      <c r="G6" s="59"/>
      <c r="H6" s="59"/>
      <c r="I6" s="59"/>
      <c r="J6" s="59"/>
      <c r="K6" s="59"/>
    </row>
    <row r="7" spans="1:13" ht="39" customHeight="1" x14ac:dyDescent="0.25">
      <c r="A7" s="61" t="s">
        <v>44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59" customHeight="1" x14ac:dyDescent="0.25">
      <c r="A8" s="16" t="s">
        <v>1</v>
      </c>
      <c r="B8" s="16" t="s">
        <v>2</v>
      </c>
      <c r="C8" s="16" t="s">
        <v>48</v>
      </c>
      <c r="D8" s="16" t="s">
        <v>53</v>
      </c>
      <c r="E8" s="16" t="s">
        <v>3</v>
      </c>
      <c r="F8" s="16" t="s">
        <v>49</v>
      </c>
      <c r="G8" s="16" t="s">
        <v>50</v>
      </c>
      <c r="H8" s="16" t="s">
        <v>4</v>
      </c>
      <c r="I8" s="16" t="s">
        <v>5</v>
      </c>
      <c r="J8" s="16" t="s">
        <v>51</v>
      </c>
      <c r="K8" s="16" t="s">
        <v>52</v>
      </c>
      <c r="L8" s="16" t="s">
        <v>73</v>
      </c>
      <c r="M8" s="33" t="s">
        <v>61</v>
      </c>
    </row>
    <row r="9" spans="1:13" x14ac:dyDescent="0.25">
      <c r="A9" s="2" t="s">
        <v>6</v>
      </c>
      <c r="B9" s="2" t="s">
        <v>7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32">
        <v>11</v>
      </c>
    </row>
    <row r="10" spans="1:13" ht="33.75" customHeight="1" x14ac:dyDescent="0.25">
      <c r="A10" s="76">
        <v>1</v>
      </c>
      <c r="B10" s="54" t="s">
        <v>8</v>
      </c>
      <c r="C10" s="3">
        <v>30.42</v>
      </c>
      <c r="D10" s="3">
        <v>34.04</v>
      </c>
      <c r="E10" s="71" t="s">
        <v>9</v>
      </c>
      <c r="F10" s="67">
        <v>3.927</v>
      </c>
      <c r="G10" s="67">
        <v>3.927</v>
      </c>
      <c r="H10" s="3" t="s">
        <v>10</v>
      </c>
      <c r="I10" s="3">
        <f>G10-F10</f>
        <v>0</v>
      </c>
      <c r="J10" s="4">
        <f>C10*F10*0</f>
        <v>0</v>
      </c>
      <c r="K10" s="4">
        <f>D10*G10*0</f>
        <v>0</v>
      </c>
      <c r="L10" s="65">
        <f>(K10+K11)/(J10+J11)*100</f>
        <v>111.90006574621958</v>
      </c>
      <c r="M10" s="32">
        <f>G10/F10*100</f>
        <v>100</v>
      </c>
    </row>
    <row r="11" spans="1:13" ht="26.25" customHeight="1" x14ac:dyDescent="0.25">
      <c r="A11" s="78"/>
      <c r="B11" s="54" t="s">
        <v>12</v>
      </c>
      <c r="C11" s="3">
        <v>30.42</v>
      </c>
      <c r="D11" s="3">
        <v>34.04</v>
      </c>
      <c r="E11" s="79"/>
      <c r="F11" s="68"/>
      <c r="G11" s="68"/>
      <c r="H11" s="3" t="s">
        <v>34</v>
      </c>
      <c r="I11" s="3">
        <v>0</v>
      </c>
      <c r="J11" s="31">
        <f>C11*555/12</f>
        <v>1406.9250000000002</v>
      </c>
      <c r="K11" s="31">
        <f>D11*555/12</f>
        <v>1574.3500000000001</v>
      </c>
      <c r="L11" s="66"/>
      <c r="M11" s="32"/>
    </row>
    <row r="12" spans="1:13" ht="12" customHeight="1" x14ac:dyDescent="0.25">
      <c r="A12" s="77"/>
      <c r="B12" s="54" t="s">
        <v>38</v>
      </c>
      <c r="C12" s="3">
        <v>30.42</v>
      </c>
      <c r="D12" s="3">
        <v>34.04</v>
      </c>
      <c r="E12" s="72"/>
      <c r="F12" s="18">
        <v>2.7E-2</v>
      </c>
      <c r="G12" s="18">
        <v>2.7E-2</v>
      </c>
      <c r="H12" s="3"/>
      <c r="I12" s="3">
        <f>G12-F12</f>
        <v>0</v>
      </c>
      <c r="J12" s="31">
        <v>0</v>
      </c>
      <c r="K12" s="31">
        <v>0</v>
      </c>
      <c r="L12" s="4">
        <v>0</v>
      </c>
      <c r="M12" s="32">
        <f t="shared" ref="M12:M20" si="0">G12/F12*100</f>
        <v>100</v>
      </c>
    </row>
    <row r="13" spans="1:13" ht="38.25" customHeight="1" x14ac:dyDescent="0.25">
      <c r="A13" s="76">
        <v>2</v>
      </c>
      <c r="B13" s="54" t="s">
        <v>15</v>
      </c>
      <c r="C13" s="3" t="s">
        <v>43</v>
      </c>
      <c r="D13" s="3"/>
      <c r="E13" s="71" t="s">
        <v>9</v>
      </c>
      <c r="F13" s="69"/>
      <c r="G13" s="69"/>
      <c r="H13" s="3" t="s">
        <v>10</v>
      </c>
      <c r="I13" s="3"/>
      <c r="J13" s="31" t="s">
        <v>41</v>
      </c>
      <c r="K13" s="31" t="s">
        <v>42</v>
      </c>
      <c r="L13" s="62"/>
      <c r="M13" s="32"/>
    </row>
    <row r="14" spans="1:13" ht="31.5" customHeight="1" x14ac:dyDescent="0.25">
      <c r="A14" s="78"/>
      <c r="B14" s="54" t="s">
        <v>16</v>
      </c>
      <c r="C14" s="3" t="s">
        <v>43</v>
      </c>
      <c r="D14" s="3"/>
      <c r="E14" s="72"/>
      <c r="F14" s="70"/>
      <c r="G14" s="70"/>
      <c r="H14" s="3" t="s">
        <v>34</v>
      </c>
      <c r="I14" s="3">
        <v>0</v>
      </c>
      <c r="J14" s="31" t="s">
        <v>13</v>
      </c>
      <c r="K14" s="31" t="s">
        <v>14</v>
      </c>
      <c r="L14" s="63"/>
      <c r="M14" s="32"/>
    </row>
    <row r="15" spans="1:13" ht="18.75" customHeight="1" x14ac:dyDescent="0.25">
      <c r="A15" s="77"/>
      <c r="B15" s="54" t="s">
        <v>39</v>
      </c>
      <c r="C15" s="3" t="s">
        <v>43</v>
      </c>
      <c r="D15" s="3"/>
      <c r="E15" s="17"/>
      <c r="F15" s="19"/>
      <c r="G15" s="19"/>
      <c r="H15" s="3"/>
      <c r="I15" s="3"/>
      <c r="J15" s="31"/>
      <c r="K15" s="31"/>
      <c r="L15" s="20"/>
      <c r="M15" s="32"/>
    </row>
    <row r="16" spans="1:13" ht="29.25" customHeight="1" x14ac:dyDescent="0.25">
      <c r="A16" s="76">
        <v>3</v>
      </c>
      <c r="B16" s="54" t="s">
        <v>17</v>
      </c>
      <c r="C16" s="3">
        <v>30.53</v>
      </c>
      <c r="D16" s="3">
        <v>34.159999999999997</v>
      </c>
      <c r="E16" s="71" t="s">
        <v>9</v>
      </c>
      <c r="F16" s="67">
        <v>3.927</v>
      </c>
      <c r="G16" s="67">
        <v>3.927</v>
      </c>
      <c r="H16" s="3" t="s">
        <v>10</v>
      </c>
      <c r="I16" s="3">
        <f>G16-F16</f>
        <v>0</v>
      </c>
      <c r="J16" s="31">
        <v>0</v>
      </c>
      <c r="K16" s="31">
        <v>0</v>
      </c>
      <c r="L16" s="65">
        <f>(K16+K17)/(J16+J17)*100</f>
        <v>111.88994431706516</v>
      </c>
      <c r="M16" s="32">
        <f t="shared" si="0"/>
        <v>100</v>
      </c>
    </row>
    <row r="17" spans="1:13" ht="27" customHeight="1" x14ac:dyDescent="0.25">
      <c r="A17" s="77"/>
      <c r="B17" s="54" t="s">
        <v>18</v>
      </c>
      <c r="C17" s="3">
        <v>30.53</v>
      </c>
      <c r="D17" s="3">
        <v>34.159999999999997</v>
      </c>
      <c r="E17" s="72"/>
      <c r="F17" s="68"/>
      <c r="G17" s="68"/>
      <c r="H17" s="3" t="s">
        <v>34</v>
      </c>
      <c r="I17" s="3">
        <v>0</v>
      </c>
      <c r="J17" s="31">
        <f>C17*555/12</f>
        <v>1412.0125</v>
      </c>
      <c r="K17" s="31">
        <f>D17*555/12</f>
        <v>1579.8999999999999</v>
      </c>
      <c r="L17" s="66"/>
      <c r="M17" s="32"/>
    </row>
    <row r="18" spans="1:13" ht="28.5" customHeight="1" x14ac:dyDescent="0.25">
      <c r="A18" s="76">
        <v>4</v>
      </c>
      <c r="B18" s="54" t="s">
        <v>19</v>
      </c>
      <c r="C18" s="3">
        <v>1244.3599999999999</v>
      </c>
      <c r="D18" s="3">
        <v>1347.49</v>
      </c>
      <c r="E18" s="71" t="s">
        <v>20</v>
      </c>
      <c r="F18" s="67">
        <v>2.862E-2</v>
      </c>
      <c r="G18" s="67">
        <v>5.3999999999999999E-2</v>
      </c>
      <c r="H18" s="3" t="s">
        <v>21</v>
      </c>
      <c r="I18" s="3">
        <f>G18-F18</f>
        <v>2.538E-2</v>
      </c>
      <c r="J18" s="31">
        <f>C18*193.5*F18</f>
        <v>6891.2283491999988</v>
      </c>
      <c r="K18" s="31">
        <f>D18*193.5*G18</f>
        <v>14079.92301</v>
      </c>
      <c r="L18" s="65">
        <f>(K18+K19)/(J18+J19)*100</f>
        <v>204.31659345078205</v>
      </c>
      <c r="M18" s="34">
        <f t="shared" si="0"/>
        <v>188.67924528301887</v>
      </c>
    </row>
    <row r="19" spans="1:13" ht="26.25" customHeight="1" x14ac:dyDescent="0.25">
      <c r="A19" s="77"/>
      <c r="B19" s="54" t="s">
        <v>22</v>
      </c>
      <c r="C19" s="3">
        <v>1244.3599999999999</v>
      </c>
      <c r="D19" s="3">
        <v>1347.49</v>
      </c>
      <c r="E19" s="72"/>
      <c r="F19" s="68"/>
      <c r="G19" s="68"/>
      <c r="H19" s="3" t="s">
        <v>35</v>
      </c>
      <c r="I19" s="3">
        <v>0</v>
      </c>
      <c r="J19" s="31">
        <v>0</v>
      </c>
      <c r="K19" s="31">
        <v>0</v>
      </c>
      <c r="L19" s="66"/>
      <c r="M19" s="32"/>
    </row>
    <row r="20" spans="1:13" ht="26.25" customHeight="1" x14ac:dyDescent="0.25">
      <c r="A20" s="76">
        <v>5</v>
      </c>
      <c r="B20" s="54" t="s">
        <v>23</v>
      </c>
      <c r="C20" s="3">
        <v>1.58</v>
      </c>
      <c r="D20" s="3">
        <v>1.71</v>
      </c>
      <c r="E20" s="71" t="s">
        <v>24</v>
      </c>
      <c r="F20" s="69">
        <v>120</v>
      </c>
      <c r="G20" s="69">
        <v>120</v>
      </c>
      <c r="H20" s="3" t="s">
        <v>25</v>
      </c>
      <c r="I20" s="3">
        <f>G20-F20</f>
        <v>0</v>
      </c>
      <c r="J20" s="31">
        <v>0</v>
      </c>
      <c r="K20" s="31">
        <v>0</v>
      </c>
      <c r="L20" s="65">
        <f>(K20+K21)/(J20+J21)*100</f>
        <v>108.22784810126581</v>
      </c>
      <c r="M20" s="32">
        <f t="shared" si="0"/>
        <v>100</v>
      </c>
    </row>
    <row r="21" spans="1:13" ht="24.75" customHeight="1" x14ac:dyDescent="0.25">
      <c r="A21" s="78"/>
      <c r="B21" s="54" t="s">
        <v>26</v>
      </c>
      <c r="C21" s="3">
        <v>1.58</v>
      </c>
      <c r="D21" s="3">
        <v>1.71</v>
      </c>
      <c r="E21" s="72"/>
      <c r="F21" s="70"/>
      <c r="G21" s="70"/>
      <c r="H21" s="3" t="s">
        <v>36</v>
      </c>
      <c r="I21" s="3">
        <v>0</v>
      </c>
      <c r="J21" s="31">
        <f>C21*3120</f>
        <v>4929.6000000000004</v>
      </c>
      <c r="K21" s="31">
        <f>D21*3120</f>
        <v>5335.2</v>
      </c>
      <c r="L21" s="66"/>
      <c r="M21" s="32"/>
    </row>
    <row r="22" spans="1:13" ht="15" customHeight="1" x14ac:dyDescent="0.25">
      <c r="A22" s="77"/>
      <c r="B22" s="54" t="s">
        <v>40</v>
      </c>
      <c r="C22" s="3">
        <v>1.58</v>
      </c>
      <c r="D22" s="3">
        <v>1.71</v>
      </c>
      <c r="E22" s="17"/>
      <c r="F22" s="19">
        <v>0</v>
      </c>
      <c r="G22" s="19">
        <v>0</v>
      </c>
      <c r="H22" s="3"/>
      <c r="I22" s="3">
        <v>0</v>
      </c>
      <c r="J22" s="31"/>
      <c r="K22" s="31"/>
      <c r="L22" s="4"/>
      <c r="M22" s="32"/>
    </row>
    <row r="23" spans="1:13" ht="30" customHeight="1" x14ac:dyDescent="0.25">
      <c r="A23" s="76">
        <v>6</v>
      </c>
      <c r="B23" s="54" t="s">
        <v>27</v>
      </c>
      <c r="C23" s="3" t="s">
        <v>43</v>
      </c>
      <c r="D23" s="3"/>
      <c r="E23" s="71" t="s">
        <v>28</v>
      </c>
      <c r="F23" s="69"/>
      <c r="G23" s="69"/>
      <c r="H23" s="3" t="s">
        <v>29</v>
      </c>
      <c r="I23" s="3"/>
      <c r="J23" s="31" t="s">
        <v>41</v>
      </c>
      <c r="K23" s="31" t="s">
        <v>42</v>
      </c>
      <c r="L23" s="62"/>
      <c r="M23" s="32"/>
    </row>
    <row r="24" spans="1:13" ht="31.5" customHeight="1" x14ac:dyDescent="0.25">
      <c r="A24" s="77"/>
      <c r="B24" s="54" t="s">
        <v>30</v>
      </c>
      <c r="C24" s="3" t="s">
        <v>43</v>
      </c>
      <c r="D24" s="3"/>
      <c r="E24" s="72"/>
      <c r="F24" s="70"/>
      <c r="G24" s="70"/>
      <c r="H24" s="3" t="s">
        <v>37</v>
      </c>
      <c r="I24" s="3">
        <v>0</v>
      </c>
      <c r="J24" s="31" t="s">
        <v>13</v>
      </c>
      <c r="K24" s="31" t="s">
        <v>14</v>
      </c>
      <c r="L24" s="63"/>
      <c r="M24" s="32"/>
    </row>
    <row r="25" spans="1:13" ht="33.75" customHeight="1" x14ac:dyDescent="0.25">
      <c r="A25" s="74" t="s">
        <v>31</v>
      </c>
      <c r="B25" s="75"/>
      <c r="C25" s="5" t="s">
        <v>11</v>
      </c>
      <c r="D25" s="5" t="s">
        <v>11</v>
      </c>
      <c r="E25" s="5" t="s">
        <v>11</v>
      </c>
      <c r="F25" s="5" t="s">
        <v>11</v>
      </c>
      <c r="G25" s="5" t="s">
        <v>11</v>
      </c>
      <c r="H25" s="5" t="s">
        <v>11</v>
      </c>
      <c r="I25" s="5" t="s">
        <v>11</v>
      </c>
      <c r="J25" s="36">
        <f>J11+J17+J18+J21</f>
        <v>14639.765849199999</v>
      </c>
      <c r="K25" s="36">
        <f>K11+K17+K18+K21</f>
        <v>22569.373009999999</v>
      </c>
      <c r="L25" s="50">
        <f>K25/J25*100</f>
        <v>154.16484964637135</v>
      </c>
      <c r="M25" s="32"/>
    </row>
    <row r="26" spans="1:13" ht="21.75" customHeight="1" x14ac:dyDescent="0.25">
      <c r="D26" s="41"/>
      <c r="E26" s="41"/>
      <c r="F26" s="41"/>
      <c r="G26" s="41"/>
      <c r="H26" s="41"/>
      <c r="I26" s="41"/>
    </row>
    <row r="27" spans="1:13" ht="54" customHeight="1" x14ac:dyDescent="0.25">
      <c r="B27" s="6" t="s">
        <v>32</v>
      </c>
      <c r="C27" s="7">
        <v>26</v>
      </c>
      <c r="D27" s="64"/>
      <c r="E27" s="64"/>
      <c r="F27" s="51"/>
      <c r="G27" s="41"/>
      <c r="H27" s="51"/>
      <c r="I27" s="41"/>
    </row>
    <row r="28" spans="1:13" ht="50.4" customHeight="1" x14ac:dyDescent="0.25">
      <c r="B28" s="6" t="s">
        <v>33</v>
      </c>
      <c r="C28" s="7">
        <v>193.5</v>
      </c>
      <c r="D28" s="64"/>
      <c r="E28" s="64"/>
      <c r="F28" s="51"/>
      <c r="G28" s="41"/>
      <c r="H28" s="51"/>
      <c r="I28" s="41"/>
    </row>
    <row r="29" spans="1:13" ht="84.6" customHeight="1" x14ac:dyDescent="0.25">
      <c r="B29" s="6" t="s">
        <v>64</v>
      </c>
      <c r="C29" s="23">
        <f>J25</f>
        <v>14639.765849199999</v>
      </c>
      <c r="D29" s="41"/>
      <c r="E29" s="41"/>
      <c r="F29" s="41"/>
      <c r="G29" s="41"/>
      <c r="H29" s="41"/>
      <c r="I29" s="41"/>
    </row>
    <row r="30" spans="1:13" ht="81" customHeight="1" x14ac:dyDescent="0.25">
      <c r="B30" s="6" t="s">
        <v>54</v>
      </c>
      <c r="C30" s="23">
        <f>K25</f>
        <v>22569.373009999999</v>
      </c>
    </row>
    <row r="31" spans="1:13" ht="66.75" hidden="1" customHeight="1" x14ac:dyDescent="0.25">
      <c r="B31" s="8"/>
      <c r="C31" s="9"/>
    </row>
    <row r="32" spans="1:13" ht="51.75" customHeight="1" x14ac:dyDescent="0.35">
      <c r="B32" s="73"/>
      <c r="C32" s="10"/>
      <c r="D32" s="11"/>
      <c r="E32" s="10"/>
      <c r="F32" s="11"/>
      <c r="G32" s="10"/>
      <c r="H32" s="11"/>
    </row>
    <row r="33" spans="1:12" ht="22.8" x14ac:dyDescent="0.4">
      <c r="B33" s="73"/>
      <c r="C33" s="11"/>
      <c r="D33" s="42"/>
      <c r="E33" s="43"/>
      <c r="F33" s="10"/>
      <c r="G33" s="44"/>
      <c r="H33" s="10"/>
    </row>
    <row r="34" spans="1:12" ht="18" x14ac:dyDescent="0.35">
      <c r="B34" s="11"/>
      <c r="C34" s="11"/>
      <c r="D34" s="45"/>
      <c r="E34" s="46"/>
      <c r="F34" s="13"/>
      <c r="G34" s="13"/>
      <c r="H34" s="13"/>
    </row>
    <row r="35" spans="1:12" ht="18" x14ac:dyDescent="0.35">
      <c r="B35" s="15"/>
      <c r="C35" s="11"/>
      <c r="D35" s="11"/>
      <c r="E35" s="12"/>
      <c r="F35" s="11"/>
      <c r="G35" s="11"/>
      <c r="H35" s="11"/>
    </row>
    <row r="36" spans="1:12" ht="18" x14ac:dyDescent="0.35">
      <c r="B36" s="13"/>
      <c r="C36" s="11"/>
      <c r="D36" s="11"/>
      <c r="E36" s="12"/>
      <c r="F36" s="11"/>
      <c r="G36" s="11"/>
      <c r="H36" s="11"/>
    </row>
    <row r="37" spans="1:12" ht="22.8" x14ac:dyDescent="0.4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B38" s="13"/>
    </row>
  </sheetData>
  <mergeCells count="40">
    <mergeCell ref="A10:A12"/>
    <mergeCell ref="E10:E12"/>
    <mergeCell ref="A18:A19"/>
    <mergeCell ref="E18:E19"/>
    <mergeCell ref="F18:F19"/>
    <mergeCell ref="A16:A17"/>
    <mergeCell ref="A13:A15"/>
    <mergeCell ref="G18:G19"/>
    <mergeCell ref="E20:E21"/>
    <mergeCell ref="F20:F21"/>
    <mergeCell ref="G20:G21"/>
    <mergeCell ref="B32:B33"/>
    <mergeCell ref="A25:B25"/>
    <mergeCell ref="A23:A24"/>
    <mergeCell ref="E23:E24"/>
    <mergeCell ref="F23:F24"/>
    <mergeCell ref="G23:G24"/>
    <mergeCell ref="A20:A22"/>
    <mergeCell ref="L23:L24"/>
    <mergeCell ref="D27:E27"/>
    <mergeCell ref="D28:E28"/>
    <mergeCell ref="L10:L11"/>
    <mergeCell ref="L13:L14"/>
    <mergeCell ref="L16:L17"/>
    <mergeCell ref="L18:L19"/>
    <mergeCell ref="L20:L21"/>
    <mergeCell ref="F10:F11"/>
    <mergeCell ref="G10:G11"/>
    <mergeCell ref="G13:G14"/>
    <mergeCell ref="E16:E17"/>
    <mergeCell ref="F16:F17"/>
    <mergeCell ref="G16:G17"/>
    <mergeCell ref="F13:F14"/>
    <mergeCell ref="E13:E14"/>
    <mergeCell ref="B5:K5"/>
    <mergeCell ref="L1:M1"/>
    <mergeCell ref="L2:M2"/>
    <mergeCell ref="L3:M3"/>
    <mergeCell ref="A7:M7"/>
    <mergeCell ref="B6:K6"/>
  </mergeCells>
  <pageMargins left="0.78740157480314965" right="0.39370078740157483" top="1.3779527559055118" bottom="0.78740157480314965" header="0.31496062992125984" footer="0.31496062992125984"/>
  <pageSetup paperSize="9" scale="55" orientation="landscape" r:id="rId1"/>
  <headerFooter alignWithMargins="0"/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K1" sqref="K1:M1"/>
    </sheetView>
  </sheetViews>
  <sheetFormatPr defaultRowHeight="13.2" x14ac:dyDescent="0.25"/>
  <cols>
    <col min="1" max="1" width="9.109375" style="1"/>
    <col min="2" max="2" width="21.5546875" style="1" customWidth="1"/>
    <col min="3" max="3" width="14.6640625" style="1" customWidth="1"/>
    <col min="4" max="4" width="6.88671875" style="1" customWidth="1"/>
    <col min="5" max="5" width="8.88671875" style="1" customWidth="1"/>
    <col min="6" max="6" width="10.33203125" style="1" customWidth="1"/>
    <col min="7" max="7" width="10.109375" style="1" customWidth="1"/>
    <col min="8" max="8" width="11.5546875" style="1" customWidth="1"/>
    <col min="9" max="9" width="9.109375" style="1" customWidth="1"/>
    <col min="10" max="10" width="10.6640625" style="1" customWidth="1"/>
    <col min="11" max="11" width="11.6640625" style="1" customWidth="1"/>
    <col min="12" max="12" width="9.33203125" style="1" customWidth="1"/>
    <col min="13" max="13" width="14.109375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4" ht="21.75" customHeight="1" x14ac:dyDescent="0.35">
      <c r="K1" s="80" t="s">
        <v>67</v>
      </c>
      <c r="L1" s="80"/>
      <c r="M1" s="80"/>
    </row>
    <row r="2" spans="1:14" ht="22.5" customHeight="1" x14ac:dyDescent="0.35">
      <c r="K2" s="56" t="s">
        <v>66</v>
      </c>
      <c r="L2" s="56"/>
      <c r="M2" s="56"/>
    </row>
    <row r="3" spans="1:14" ht="22.5" customHeight="1" x14ac:dyDescent="0.35">
      <c r="K3" s="80" t="s">
        <v>75</v>
      </c>
      <c r="L3" s="80"/>
      <c r="M3" s="80"/>
      <c r="N3" s="80"/>
    </row>
    <row r="4" spans="1:14" ht="20.25" customHeight="1" x14ac:dyDescent="0.25">
      <c r="B4" s="59" t="s">
        <v>0</v>
      </c>
      <c r="C4" s="59"/>
      <c r="D4" s="59"/>
      <c r="E4" s="59"/>
      <c r="F4" s="59"/>
      <c r="G4" s="59"/>
      <c r="H4" s="53"/>
      <c r="I4" s="53"/>
      <c r="J4" s="53"/>
      <c r="K4" s="53"/>
    </row>
    <row r="5" spans="1:14" ht="42" customHeight="1" x14ac:dyDescent="0.25">
      <c r="B5" s="59" t="s">
        <v>55</v>
      </c>
      <c r="C5" s="59"/>
      <c r="D5" s="59"/>
      <c r="E5" s="59"/>
      <c r="F5" s="59"/>
      <c r="G5" s="59"/>
      <c r="H5" s="59"/>
      <c r="I5" s="59"/>
      <c r="J5" s="59"/>
      <c r="K5" s="53"/>
    </row>
    <row r="6" spans="1:14" ht="52.95" customHeight="1" x14ac:dyDescent="0.25">
      <c r="B6" s="61" t="s">
        <v>65</v>
      </c>
      <c r="C6" s="61"/>
      <c r="D6" s="61"/>
      <c r="E6" s="61"/>
      <c r="F6" s="61"/>
      <c r="G6" s="61"/>
      <c r="H6" s="61"/>
      <c r="I6" s="61"/>
      <c r="J6" s="61"/>
      <c r="K6" s="61"/>
    </row>
    <row r="7" spans="1:14" ht="253.5" customHeight="1" x14ac:dyDescent="0.25">
      <c r="A7" s="16" t="s">
        <v>1</v>
      </c>
      <c r="B7" s="33" t="s">
        <v>2</v>
      </c>
      <c r="C7" s="16" t="s">
        <v>48</v>
      </c>
      <c r="D7" s="16" t="s">
        <v>53</v>
      </c>
      <c r="E7" s="16" t="s">
        <v>3</v>
      </c>
      <c r="F7" s="16" t="s">
        <v>49</v>
      </c>
      <c r="G7" s="16" t="s">
        <v>50</v>
      </c>
      <c r="H7" s="16" t="s">
        <v>4</v>
      </c>
      <c r="I7" s="16" t="s">
        <v>5</v>
      </c>
      <c r="J7" s="16" t="s">
        <v>51</v>
      </c>
      <c r="K7" s="16" t="s">
        <v>52</v>
      </c>
      <c r="L7" s="16" t="s">
        <v>62</v>
      </c>
      <c r="M7" s="33" t="s">
        <v>61</v>
      </c>
    </row>
    <row r="8" spans="1:14" x14ac:dyDescent="0.25">
      <c r="A8" s="2" t="s">
        <v>6</v>
      </c>
      <c r="B8" s="2" t="s">
        <v>7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32">
        <v>11</v>
      </c>
    </row>
    <row r="9" spans="1:14" ht="90" x14ac:dyDescent="0.25">
      <c r="A9" s="76">
        <v>1</v>
      </c>
      <c r="B9" s="24" t="s">
        <v>8</v>
      </c>
      <c r="C9" s="3">
        <v>30.42</v>
      </c>
      <c r="D9" s="3">
        <v>34.04</v>
      </c>
      <c r="E9" s="71" t="s">
        <v>9</v>
      </c>
      <c r="F9" s="67">
        <v>3.9009999999999998</v>
      </c>
      <c r="G9" s="67">
        <v>3.9009999999999998</v>
      </c>
      <c r="H9" s="3" t="s">
        <v>10</v>
      </c>
      <c r="I9" s="3">
        <f>G9-F9</f>
        <v>0</v>
      </c>
      <c r="J9" s="4">
        <f>C9*F9*0</f>
        <v>0</v>
      </c>
      <c r="K9" s="4">
        <f>D9*G9*0</f>
        <v>0</v>
      </c>
      <c r="L9" s="65">
        <f>(K9+K10)/(J9+J10)*100</f>
        <v>111.9000657462196</v>
      </c>
      <c r="M9" s="32">
        <f>G9/F9*100</f>
        <v>100</v>
      </c>
    </row>
    <row r="10" spans="1:14" ht="72" x14ac:dyDescent="0.25">
      <c r="A10" s="78"/>
      <c r="B10" s="24" t="s">
        <v>12</v>
      </c>
      <c r="C10" s="3">
        <v>30.42</v>
      </c>
      <c r="D10" s="3">
        <v>34.04</v>
      </c>
      <c r="E10" s="79"/>
      <c r="F10" s="68"/>
      <c r="G10" s="68"/>
      <c r="H10" s="3" t="s">
        <v>34</v>
      </c>
      <c r="I10" s="3">
        <v>0</v>
      </c>
      <c r="J10" s="31">
        <f>C10*1325/12</f>
        <v>3358.875</v>
      </c>
      <c r="K10" s="31">
        <f>D10*1325/12</f>
        <v>3758.5833333333335</v>
      </c>
      <c r="L10" s="66"/>
      <c r="M10" s="32"/>
    </row>
    <row r="11" spans="1:14" ht="54" x14ac:dyDescent="0.25">
      <c r="A11" s="77"/>
      <c r="B11" s="24" t="s">
        <v>38</v>
      </c>
      <c r="C11" s="3">
        <v>30.42</v>
      </c>
      <c r="D11" s="3">
        <v>34.04</v>
      </c>
      <c r="E11" s="72"/>
      <c r="F11" s="18">
        <v>2.7E-2</v>
      </c>
      <c r="G11" s="18">
        <v>2.7E-2</v>
      </c>
      <c r="H11" s="3"/>
      <c r="I11" s="3">
        <f>G11-F11</f>
        <v>0</v>
      </c>
      <c r="J11" s="31">
        <f>C11*0/12</f>
        <v>0</v>
      </c>
      <c r="K11" s="31">
        <f>D11*0/12</f>
        <v>0</v>
      </c>
      <c r="L11" s="4">
        <v>0</v>
      </c>
      <c r="M11" s="32">
        <f t="shared" ref="M11:M19" si="0">G11/F11*100</f>
        <v>100</v>
      </c>
    </row>
    <row r="12" spans="1:14" ht="90" x14ac:dyDescent="0.25">
      <c r="A12" s="76">
        <v>2</v>
      </c>
      <c r="B12" s="24" t="s">
        <v>15</v>
      </c>
      <c r="C12" s="3">
        <v>118.44</v>
      </c>
      <c r="D12" s="3">
        <v>129.56</v>
      </c>
      <c r="E12" s="71" t="s">
        <v>9</v>
      </c>
      <c r="F12" s="81">
        <v>3.4180000000000001</v>
      </c>
      <c r="G12" s="81">
        <v>3.4180000000000001</v>
      </c>
      <c r="H12" s="3" t="s">
        <v>10</v>
      </c>
      <c r="I12" s="3">
        <f>G12-F12</f>
        <v>0</v>
      </c>
      <c r="J12" s="31">
        <v>0</v>
      </c>
      <c r="K12" s="31">
        <v>0</v>
      </c>
      <c r="L12" s="65">
        <f>(K12+K13)/(J12+J13)*100</f>
        <v>109.3887200270179</v>
      </c>
      <c r="M12" s="32">
        <f t="shared" si="0"/>
        <v>100</v>
      </c>
    </row>
    <row r="13" spans="1:14" ht="72" x14ac:dyDescent="0.25">
      <c r="A13" s="78"/>
      <c r="B13" s="24" t="s">
        <v>16</v>
      </c>
      <c r="C13" s="3">
        <v>118.44</v>
      </c>
      <c r="D13" s="3">
        <v>129.56</v>
      </c>
      <c r="E13" s="72"/>
      <c r="F13" s="82"/>
      <c r="G13" s="82"/>
      <c r="H13" s="3" t="s">
        <v>34</v>
      </c>
      <c r="I13" s="3">
        <v>0</v>
      </c>
      <c r="J13" s="31">
        <f>C13*1176/12</f>
        <v>11607.12</v>
      </c>
      <c r="K13" s="31">
        <f>D13*1176/12</f>
        <v>12696.88</v>
      </c>
      <c r="L13" s="66"/>
      <c r="M13" s="32"/>
    </row>
    <row r="14" spans="1:14" ht="54" x14ac:dyDescent="0.25">
      <c r="A14" s="77"/>
      <c r="B14" s="24" t="s">
        <v>39</v>
      </c>
      <c r="C14" s="3">
        <v>118.44</v>
      </c>
      <c r="D14" s="3">
        <v>129.56</v>
      </c>
      <c r="E14" s="22"/>
      <c r="F14" s="30">
        <v>2.7E-2</v>
      </c>
      <c r="G14" s="30">
        <v>2.7E-2</v>
      </c>
      <c r="H14" s="3"/>
      <c r="I14" s="3"/>
      <c r="J14" s="31">
        <f>C14*0/12</f>
        <v>0</v>
      </c>
      <c r="K14" s="31">
        <f>D14*0/12</f>
        <v>0</v>
      </c>
      <c r="L14" s="21">
        <v>0</v>
      </c>
      <c r="M14" s="32"/>
    </row>
    <row r="15" spans="1:14" ht="72" x14ac:dyDescent="0.25">
      <c r="A15" s="76">
        <v>3</v>
      </c>
      <c r="B15" s="24" t="s">
        <v>17</v>
      </c>
      <c r="C15" s="3">
        <v>30.53</v>
      </c>
      <c r="D15" s="3">
        <v>34.159999999999997</v>
      </c>
      <c r="E15" s="71" t="s">
        <v>9</v>
      </c>
      <c r="F15" s="67">
        <v>7.319</v>
      </c>
      <c r="G15" s="67">
        <v>7.319</v>
      </c>
      <c r="H15" s="3" t="s">
        <v>10</v>
      </c>
      <c r="I15" s="3">
        <f>G15-F15</f>
        <v>0</v>
      </c>
      <c r="J15" s="31">
        <v>0</v>
      </c>
      <c r="K15" s="31">
        <v>0</v>
      </c>
      <c r="L15" s="65">
        <f>(K15+K16)/(J15+J16)*100</f>
        <v>111.88994431706516</v>
      </c>
      <c r="M15" s="32">
        <f t="shared" si="0"/>
        <v>100</v>
      </c>
    </row>
    <row r="16" spans="1:14" ht="54" x14ac:dyDescent="0.25">
      <c r="A16" s="77"/>
      <c r="B16" s="24" t="s">
        <v>18</v>
      </c>
      <c r="C16" s="3">
        <v>30.53</v>
      </c>
      <c r="D16" s="3">
        <v>34.159999999999997</v>
      </c>
      <c r="E16" s="72"/>
      <c r="F16" s="68"/>
      <c r="G16" s="68"/>
      <c r="H16" s="3" t="s">
        <v>34</v>
      </c>
      <c r="I16" s="3">
        <v>0</v>
      </c>
      <c r="J16" s="31">
        <f>C16*2510/12</f>
        <v>6385.8583333333336</v>
      </c>
      <c r="K16" s="31">
        <f>D16*2510/12</f>
        <v>7145.1333333333323</v>
      </c>
      <c r="L16" s="66"/>
      <c r="M16" s="32"/>
    </row>
    <row r="17" spans="1:13" ht="72" x14ac:dyDescent="0.25">
      <c r="A17" s="76">
        <v>4</v>
      </c>
      <c r="B17" s="24" t="s">
        <v>19</v>
      </c>
      <c r="C17" s="3">
        <v>1244.3599999999999</v>
      </c>
      <c r="D17" s="3">
        <v>1347.49</v>
      </c>
      <c r="E17" s="71" t="s">
        <v>20</v>
      </c>
      <c r="F17" s="83">
        <v>2.4288000000000001E-2</v>
      </c>
      <c r="G17" s="83">
        <v>3.2000000000000001E-2</v>
      </c>
      <c r="H17" s="3" t="s">
        <v>21</v>
      </c>
      <c r="I17" s="3">
        <f>G17-F17</f>
        <v>7.7120000000000001E-3</v>
      </c>
      <c r="J17" s="31">
        <f>C17*794.5*F17</f>
        <v>24012.185957759997</v>
      </c>
      <c r="K17" s="31">
        <f>D17*794.5*G17</f>
        <v>34258.585760000002</v>
      </c>
      <c r="L17" s="65">
        <f>(K17+K18)/(J17+J18)*100</f>
        <v>142.67166604600064</v>
      </c>
      <c r="M17" s="34">
        <f t="shared" si="0"/>
        <v>131.75230566534916</v>
      </c>
    </row>
    <row r="18" spans="1:13" ht="53.25" customHeight="1" x14ac:dyDescent="0.25">
      <c r="A18" s="77"/>
      <c r="B18" s="24" t="s">
        <v>22</v>
      </c>
      <c r="C18" s="3">
        <v>1244.3599999999999</v>
      </c>
      <c r="D18" s="3">
        <v>1347.49</v>
      </c>
      <c r="E18" s="72"/>
      <c r="F18" s="84"/>
      <c r="G18" s="84"/>
      <c r="H18" s="3" t="s">
        <v>35</v>
      </c>
      <c r="I18" s="3">
        <v>0</v>
      </c>
      <c r="J18" s="31">
        <v>0</v>
      </c>
      <c r="K18" s="31">
        <v>0</v>
      </c>
      <c r="L18" s="66"/>
      <c r="M18" s="32"/>
    </row>
    <row r="19" spans="1:13" ht="72" x14ac:dyDescent="0.25">
      <c r="A19" s="76">
        <v>5</v>
      </c>
      <c r="B19" s="24" t="s">
        <v>23</v>
      </c>
      <c r="C19" s="3">
        <v>1.58</v>
      </c>
      <c r="D19" s="3">
        <v>1.71</v>
      </c>
      <c r="E19" s="71" t="s">
        <v>24</v>
      </c>
      <c r="F19" s="69">
        <v>120</v>
      </c>
      <c r="G19" s="69">
        <v>120</v>
      </c>
      <c r="H19" s="3" t="s">
        <v>25</v>
      </c>
      <c r="I19" s="3">
        <f>G19-F19</f>
        <v>0</v>
      </c>
      <c r="J19" s="31">
        <v>0</v>
      </c>
      <c r="K19" s="31">
        <v>0</v>
      </c>
      <c r="L19" s="65">
        <f>(K19+K20)/(J19+J20)*100</f>
        <v>108.22784810126582</v>
      </c>
      <c r="M19" s="32">
        <f t="shared" si="0"/>
        <v>100</v>
      </c>
    </row>
    <row r="20" spans="1:13" ht="63" customHeight="1" x14ac:dyDescent="0.25">
      <c r="A20" s="78"/>
      <c r="B20" s="24" t="s">
        <v>26</v>
      </c>
      <c r="C20" s="3">
        <v>1.58</v>
      </c>
      <c r="D20" s="3">
        <v>1.71</v>
      </c>
      <c r="E20" s="72"/>
      <c r="F20" s="70"/>
      <c r="G20" s="70"/>
      <c r="H20" s="3" t="s">
        <v>36</v>
      </c>
      <c r="I20" s="3">
        <v>0</v>
      </c>
      <c r="J20" s="31">
        <f>C20*8640</f>
        <v>13651.2</v>
      </c>
      <c r="K20" s="31">
        <f>D20*8640</f>
        <v>14774.4</v>
      </c>
      <c r="L20" s="66"/>
      <c r="M20" s="32"/>
    </row>
    <row r="21" spans="1:13" ht="36" x14ac:dyDescent="0.25">
      <c r="A21" s="77"/>
      <c r="B21" s="24" t="s">
        <v>40</v>
      </c>
      <c r="C21" s="3">
        <v>1.58</v>
      </c>
      <c r="D21" s="3">
        <v>1.71</v>
      </c>
      <c r="E21" s="22"/>
      <c r="F21" s="19">
        <v>0</v>
      </c>
      <c r="G21" s="19">
        <v>0</v>
      </c>
      <c r="H21" s="3"/>
      <c r="I21" s="3">
        <v>0</v>
      </c>
      <c r="J21" s="31"/>
      <c r="K21" s="31"/>
      <c r="L21" s="4"/>
      <c r="M21" s="32"/>
    </row>
    <row r="22" spans="1:13" ht="85.5" customHeight="1" x14ac:dyDescent="0.25">
      <c r="A22" s="76">
        <v>6</v>
      </c>
      <c r="B22" s="24" t="s">
        <v>27</v>
      </c>
      <c r="C22" s="3" t="s">
        <v>43</v>
      </c>
      <c r="D22" s="3"/>
      <c r="E22" s="71" t="s">
        <v>28</v>
      </c>
      <c r="F22" s="69"/>
      <c r="G22" s="69"/>
      <c r="H22" s="3" t="s">
        <v>29</v>
      </c>
      <c r="I22" s="3"/>
      <c r="J22" s="31" t="s">
        <v>41</v>
      </c>
      <c r="K22" s="31" t="s">
        <v>42</v>
      </c>
      <c r="L22" s="62"/>
      <c r="M22" s="32"/>
    </row>
    <row r="23" spans="1:13" ht="67.5" customHeight="1" x14ac:dyDescent="0.25">
      <c r="A23" s="77"/>
      <c r="B23" s="24" t="s">
        <v>30</v>
      </c>
      <c r="C23" s="3" t="s">
        <v>43</v>
      </c>
      <c r="D23" s="3"/>
      <c r="E23" s="72"/>
      <c r="F23" s="70"/>
      <c r="G23" s="70"/>
      <c r="H23" s="3" t="s">
        <v>37</v>
      </c>
      <c r="I23" s="3">
        <v>0</v>
      </c>
      <c r="J23" s="31" t="s">
        <v>13</v>
      </c>
      <c r="K23" s="31" t="s">
        <v>14</v>
      </c>
      <c r="L23" s="63"/>
      <c r="M23" s="32"/>
    </row>
    <row r="24" spans="1:13" ht="41.25" customHeight="1" x14ac:dyDescent="0.25">
      <c r="A24" s="74" t="s">
        <v>31</v>
      </c>
      <c r="B24" s="75"/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36">
        <f>J10+J11+J13+J14+J16+J17+J20</f>
        <v>59015.239291093327</v>
      </c>
      <c r="K24" s="36">
        <f>K10+K11+K13+K14+K16+K17+K20</f>
        <v>72633.58242666666</v>
      </c>
      <c r="L24" s="36">
        <f>K24/J24*100</f>
        <v>123.07597715295316</v>
      </c>
      <c r="M24" s="32"/>
    </row>
    <row r="26" spans="1:13" ht="31.5" customHeight="1" x14ac:dyDescent="0.25">
      <c r="B26" s="6" t="s">
        <v>32</v>
      </c>
      <c r="C26" s="7">
        <v>72</v>
      </c>
      <c r="D26" s="64"/>
      <c r="E26" s="64"/>
      <c r="F26" s="51"/>
      <c r="G26" s="41"/>
      <c r="H26" s="51"/>
    </row>
    <row r="27" spans="1:13" ht="25.5" customHeight="1" x14ac:dyDescent="0.25">
      <c r="B27" s="6" t="s">
        <v>33</v>
      </c>
      <c r="C27" s="7">
        <v>794.5</v>
      </c>
      <c r="D27" s="64"/>
      <c r="E27" s="64"/>
      <c r="F27" s="51"/>
      <c r="G27" s="41"/>
      <c r="H27" s="51"/>
    </row>
    <row r="28" spans="1:13" ht="109.2" x14ac:dyDescent="0.25">
      <c r="B28" s="6" t="s">
        <v>56</v>
      </c>
      <c r="C28" s="23">
        <f>J24</f>
        <v>59015.239291093327</v>
      </c>
      <c r="G28" s="1" t="s">
        <v>45</v>
      </c>
    </row>
    <row r="29" spans="1:13" ht="109.2" x14ac:dyDescent="0.25">
      <c r="B29" s="6" t="s">
        <v>57</v>
      </c>
      <c r="C29" s="23">
        <f>K24</f>
        <v>72633.58242666666</v>
      </c>
    </row>
    <row r="30" spans="1:13" ht="15.6" x14ac:dyDescent="0.25">
      <c r="B30" s="8"/>
      <c r="C30" s="27"/>
    </row>
    <row r="31" spans="1:13" ht="15.6" x14ac:dyDescent="0.25">
      <c r="B31" s="8"/>
      <c r="C31" s="9"/>
    </row>
    <row r="32" spans="1:13" ht="76.5" hidden="1" customHeight="1" x14ac:dyDescent="0.35">
      <c r="B32" s="73"/>
      <c r="C32" s="10"/>
      <c r="D32" s="11"/>
      <c r="E32" s="10"/>
      <c r="F32" s="11"/>
      <c r="G32" s="10"/>
      <c r="H32" s="11"/>
    </row>
    <row r="33" spans="1:12" ht="22.8" x14ac:dyDescent="0.4">
      <c r="B33" s="73"/>
      <c r="C33" s="11"/>
      <c r="D33" s="42"/>
      <c r="E33" s="43"/>
      <c r="F33" s="10"/>
      <c r="G33" s="44"/>
      <c r="H33" s="10"/>
    </row>
    <row r="34" spans="1:12" ht="18" x14ac:dyDescent="0.35">
      <c r="B34" s="11"/>
      <c r="C34" s="11"/>
      <c r="D34" s="45"/>
      <c r="E34" s="46"/>
      <c r="F34" s="13"/>
      <c r="G34" s="13"/>
      <c r="H34" s="13"/>
    </row>
    <row r="35" spans="1:12" ht="18" x14ac:dyDescent="0.35">
      <c r="B35" s="15"/>
      <c r="C35" s="11"/>
      <c r="D35" s="11"/>
      <c r="E35" s="12"/>
      <c r="F35" s="11"/>
      <c r="G35" s="11"/>
      <c r="H35" s="11"/>
    </row>
    <row r="36" spans="1:12" ht="18" x14ac:dyDescent="0.35">
      <c r="B36" s="13"/>
      <c r="C36" s="11"/>
      <c r="D36" s="11"/>
      <c r="E36" s="12"/>
      <c r="F36" s="11"/>
      <c r="G36" s="11"/>
      <c r="H36" s="11"/>
    </row>
    <row r="37" spans="1:12" ht="22.8" x14ac:dyDescent="0.4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B38" s="13"/>
    </row>
  </sheetData>
  <mergeCells count="39">
    <mergeCell ref="B32:B33"/>
    <mergeCell ref="A24:B24"/>
    <mergeCell ref="A19:A21"/>
    <mergeCell ref="E19:E20"/>
    <mergeCell ref="F19:F20"/>
    <mergeCell ref="D26:E26"/>
    <mergeCell ref="D27:E27"/>
    <mergeCell ref="G19:G20"/>
    <mergeCell ref="L19:L20"/>
    <mergeCell ref="A22:A23"/>
    <mergeCell ref="E22:E23"/>
    <mergeCell ref="F22:F23"/>
    <mergeCell ref="G22:G23"/>
    <mergeCell ref="L22:L23"/>
    <mergeCell ref="A15:A16"/>
    <mergeCell ref="E15:E16"/>
    <mergeCell ref="F15:F16"/>
    <mergeCell ref="G15:G16"/>
    <mergeCell ref="L15:L16"/>
    <mergeCell ref="A17:A18"/>
    <mergeCell ref="E17:E18"/>
    <mergeCell ref="F17:F18"/>
    <mergeCell ref="G17:G18"/>
    <mergeCell ref="L17:L18"/>
    <mergeCell ref="A12:A14"/>
    <mergeCell ref="E12:E13"/>
    <mergeCell ref="F12:F13"/>
    <mergeCell ref="G12:G13"/>
    <mergeCell ref="L12:L13"/>
    <mergeCell ref="B4:G4"/>
    <mergeCell ref="B5:J5"/>
    <mergeCell ref="K1:M1"/>
    <mergeCell ref="B6:K6"/>
    <mergeCell ref="A9:A11"/>
    <mergeCell ref="E9:E11"/>
    <mergeCell ref="F9:F10"/>
    <mergeCell ref="G9:G10"/>
    <mergeCell ref="L9:L10"/>
    <mergeCell ref="K3:N3"/>
  </mergeCells>
  <pageMargins left="1.3779527559055118" right="0.39370078740157483" top="0.39370078740157483" bottom="0.78740157480314965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="60" zoomScaleNormal="100" workbookViewId="0">
      <selection activeCell="K7" sqref="K7"/>
    </sheetView>
  </sheetViews>
  <sheetFormatPr defaultRowHeight="13.2" x14ac:dyDescent="0.25"/>
  <cols>
    <col min="1" max="1" width="9.109375" style="1"/>
    <col min="2" max="2" width="52.33203125" style="1" customWidth="1"/>
    <col min="3" max="3" width="16" style="1" customWidth="1"/>
    <col min="4" max="4" width="15.44140625" style="1" customWidth="1"/>
    <col min="5" max="6" width="16.44140625" style="1" customWidth="1"/>
    <col min="7" max="7" width="18.5546875" style="1" customWidth="1"/>
    <col min="8" max="9" width="15.44140625" style="1" customWidth="1"/>
    <col min="10" max="10" width="22.33203125" style="1" customWidth="1"/>
    <col min="11" max="11" width="22" style="1" customWidth="1"/>
    <col min="12" max="12" width="18.6640625" style="1" customWidth="1"/>
    <col min="13" max="13" width="13.6640625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3" ht="26.25" customHeight="1" x14ac:dyDescent="0.35">
      <c r="K1" s="11"/>
      <c r="L1" s="85" t="s">
        <v>69</v>
      </c>
      <c r="M1" s="85"/>
    </row>
    <row r="2" spans="1:13" ht="24" customHeight="1" x14ac:dyDescent="0.35">
      <c r="K2" s="80" t="s">
        <v>66</v>
      </c>
      <c r="L2" s="80"/>
      <c r="M2" s="80"/>
    </row>
    <row r="3" spans="1:13" ht="26.25" customHeight="1" x14ac:dyDescent="0.35">
      <c r="K3" s="80" t="s">
        <v>76</v>
      </c>
      <c r="L3" s="80"/>
      <c r="M3" s="80"/>
    </row>
    <row r="4" spans="1:13" ht="20.399999999999999" x14ac:dyDescent="0.25">
      <c r="B4" s="59" t="s">
        <v>0</v>
      </c>
      <c r="C4" s="59"/>
      <c r="D4" s="59"/>
      <c r="E4" s="59"/>
      <c r="F4" s="59"/>
      <c r="G4" s="59"/>
      <c r="H4" s="59"/>
      <c r="I4" s="59"/>
      <c r="J4" s="59"/>
      <c r="K4" s="59"/>
    </row>
    <row r="5" spans="1:13" ht="40.200000000000003" customHeight="1" x14ac:dyDescent="0.25">
      <c r="B5" s="59" t="s">
        <v>55</v>
      </c>
      <c r="C5" s="59"/>
      <c r="D5" s="59"/>
      <c r="E5" s="59"/>
      <c r="F5" s="59"/>
      <c r="G5" s="59"/>
      <c r="H5" s="59"/>
      <c r="I5" s="59"/>
      <c r="J5" s="59"/>
      <c r="K5" s="59"/>
      <c r="M5" s="37"/>
    </row>
    <row r="6" spans="1:13" ht="53.4" customHeight="1" x14ac:dyDescent="0.25">
      <c r="B6" s="88" t="s">
        <v>58</v>
      </c>
      <c r="C6" s="88"/>
      <c r="D6" s="88"/>
      <c r="E6" s="88"/>
      <c r="F6" s="88"/>
      <c r="G6" s="88"/>
      <c r="H6" s="88"/>
      <c r="I6" s="88"/>
      <c r="J6" s="88"/>
      <c r="K6" s="88"/>
    </row>
    <row r="7" spans="1:13" ht="138" x14ac:dyDescent="0.25">
      <c r="A7" s="16" t="s">
        <v>1</v>
      </c>
      <c r="B7" s="16" t="s">
        <v>2</v>
      </c>
      <c r="C7" s="16" t="s">
        <v>48</v>
      </c>
      <c r="D7" s="16" t="s">
        <v>53</v>
      </c>
      <c r="E7" s="16" t="s">
        <v>3</v>
      </c>
      <c r="F7" s="16" t="s">
        <v>49</v>
      </c>
      <c r="G7" s="16" t="s">
        <v>50</v>
      </c>
      <c r="H7" s="16" t="s">
        <v>4</v>
      </c>
      <c r="I7" s="16" t="s">
        <v>5</v>
      </c>
      <c r="J7" s="16" t="s">
        <v>51</v>
      </c>
      <c r="K7" s="16" t="s">
        <v>52</v>
      </c>
      <c r="L7" s="16" t="s">
        <v>63</v>
      </c>
      <c r="M7" s="33" t="s">
        <v>61</v>
      </c>
    </row>
    <row r="8" spans="1:13" x14ac:dyDescent="0.25">
      <c r="A8" s="2" t="s">
        <v>6</v>
      </c>
      <c r="B8" s="2" t="s">
        <v>7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32">
        <v>11</v>
      </c>
    </row>
    <row r="9" spans="1:13" ht="36" x14ac:dyDescent="0.25">
      <c r="A9" s="76">
        <v>1</v>
      </c>
      <c r="B9" s="24" t="s">
        <v>8</v>
      </c>
      <c r="C9" s="3">
        <v>30.42</v>
      </c>
      <c r="D9" s="3">
        <v>34.04</v>
      </c>
      <c r="E9" s="71" t="s">
        <v>9</v>
      </c>
      <c r="F9" s="67">
        <v>4.7</v>
      </c>
      <c r="G9" s="67">
        <v>4.7</v>
      </c>
      <c r="H9" s="3" t="s">
        <v>10</v>
      </c>
      <c r="I9" s="3">
        <f>G9-F9</f>
        <v>0</v>
      </c>
      <c r="J9" s="31">
        <f>C9*F9*46</f>
        <v>6576.804000000001</v>
      </c>
      <c r="K9" s="31">
        <f>D9*G9*46</f>
        <v>7359.4480000000003</v>
      </c>
      <c r="L9" s="65">
        <f>(K9+K10)/(J9+J10)*100</f>
        <v>111.9000657462196</v>
      </c>
      <c r="M9" s="32">
        <f>G9/F9*100</f>
        <v>100</v>
      </c>
    </row>
    <row r="10" spans="1:13" ht="36" x14ac:dyDescent="0.25">
      <c r="A10" s="78"/>
      <c r="B10" s="24" t="s">
        <v>12</v>
      </c>
      <c r="C10" s="3">
        <v>30.42</v>
      </c>
      <c r="D10" s="3">
        <v>34.04</v>
      </c>
      <c r="E10" s="79"/>
      <c r="F10" s="68"/>
      <c r="G10" s="68"/>
      <c r="H10" s="3" t="s">
        <v>34</v>
      </c>
      <c r="I10" s="3">
        <v>0</v>
      </c>
      <c r="J10" s="31">
        <f>C10*4013.67/12</f>
        <v>10174.65345</v>
      </c>
      <c r="K10" s="31">
        <f>D10*4013.67/12</f>
        <v>11385.4439</v>
      </c>
      <c r="L10" s="66"/>
      <c r="M10" s="32"/>
    </row>
    <row r="11" spans="1:13" ht="18" x14ac:dyDescent="0.25">
      <c r="A11" s="77"/>
      <c r="B11" s="24" t="s">
        <v>38</v>
      </c>
      <c r="C11" s="3">
        <v>30.42</v>
      </c>
      <c r="D11" s="3">
        <v>34.04</v>
      </c>
      <c r="E11" s="72"/>
      <c r="F11" s="18">
        <v>0</v>
      </c>
      <c r="G11" s="18">
        <v>0</v>
      </c>
      <c r="H11" s="3"/>
      <c r="I11" s="3">
        <f>G11-F11</f>
        <v>0</v>
      </c>
      <c r="J11" s="31">
        <v>0</v>
      </c>
      <c r="K11" s="31">
        <v>0</v>
      </c>
      <c r="L11" s="4">
        <v>0</v>
      </c>
      <c r="M11" s="32"/>
    </row>
    <row r="12" spans="1:13" ht="36" x14ac:dyDescent="0.25">
      <c r="A12" s="76">
        <v>2</v>
      </c>
      <c r="B12" s="24" t="s">
        <v>15</v>
      </c>
      <c r="C12" s="3">
        <v>118.44</v>
      </c>
      <c r="D12" s="3">
        <v>129.56</v>
      </c>
      <c r="E12" s="71" t="s">
        <v>9</v>
      </c>
      <c r="F12" s="69">
        <v>2.9</v>
      </c>
      <c r="G12" s="81">
        <v>2.9</v>
      </c>
      <c r="H12" s="3" t="s">
        <v>10</v>
      </c>
      <c r="I12" s="3">
        <f>G12-F12</f>
        <v>0</v>
      </c>
      <c r="J12" s="31">
        <f>C12*F12*36</f>
        <v>12365.136</v>
      </c>
      <c r="K12" s="31">
        <f>D12*G12*36</f>
        <v>13526.064</v>
      </c>
      <c r="L12" s="65">
        <f>(K12+K13)/(J12+J13)*100</f>
        <v>109.38872002701791</v>
      </c>
      <c r="M12" s="32">
        <f t="shared" ref="M12:M19" si="0">G12/F12*100</f>
        <v>100</v>
      </c>
    </row>
    <row r="13" spans="1:13" ht="36" x14ac:dyDescent="0.25">
      <c r="A13" s="78"/>
      <c r="B13" s="24" t="s">
        <v>16</v>
      </c>
      <c r="C13" s="3">
        <v>118.44</v>
      </c>
      <c r="D13" s="3">
        <v>129.56</v>
      </c>
      <c r="E13" s="72"/>
      <c r="F13" s="70"/>
      <c r="G13" s="82"/>
      <c r="H13" s="3" t="s">
        <v>34</v>
      </c>
      <c r="I13" s="3">
        <v>0</v>
      </c>
      <c r="J13" s="31">
        <f>C13*2501.02/12</f>
        <v>24685.0674</v>
      </c>
      <c r="K13" s="31">
        <f>D13*2501.02/12</f>
        <v>27002.67926666667</v>
      </c>
      <c r="L13" s="66"/>
      <c r="M13" s="32"/>
    </row>
    <row r="14" spans="1:13" ht="18" x14ac:dyDescent="0.25">
      <c r="A14" s="77"/>
      <c r="B14" s="24" t="s">
        <v>39</v>
      </c>
      <c r="C14" s="3">
        <v>118.44</v>
      </c>
      <c r="D14" s="3">
        <v>129.56</v>
      </c>
      <c r="E14" s="25"/>
      <c r="F14" s="19"/>
      <c r="G14" s="19"/>
      <c r="H14" s="3"/>
      <c r="I14" s="3"/>
      <c r="J14" s="31">
        <v>0</v>
      </c>
      <c r="K14" s="31">
        <v>0</v>
      </c>
      <c r="L14" s="26">
        <v>0</v>
      </c>
      <c r="M14" s="32"/>
    </row>
    <row r="15" spans="1:13" ht="36" x14ac:dyDescent="0.25">
      <c r="A15" s="76">
        <v>3</v>
      </c>
      <c r="B15" s="24" t="s">
        <v>17</v>
      </c>
      <c r="C15" s="3">
        <v>30.53</v>
      </c>
      <c r="D15" s="3">
        <v>34.159999999999997</v>
      </c>
      <c r="E15" s="71" t="s">
        <v>9</v>
      </c>
      <c r="F15" s="67" t="s">
        <v>46</v>
      </c>
      <c r="G15" s="67"/>
      <c r="H15" s="3" t="s">
        <v>10</v>
      </c>
      <c r="I15" s="3">
        <v>0</v>
      </c>
      <c r="J15" s="31">
        <v>0</v>
      </c>
      <c r="K15" s="31">
        <v>0</v>
      </c>
      <c r="L15" s="65"/>
      <c r="M15" s="32"/>
    </row>
    <row r="16" spans="1:13" ht="18" x14ac:dyDescent="0.25">
      <c r="A16" s="77"/>
      <c r="B16" s="24" t="s">
        <v>18</v>
      </c>
      <c r="C16" s="3">
        <v>30.53</v>
      </c>
      <c r="D16" s="3">
        <v>34.159999999999997</v>
      </c>
      <c r="E16" s="72"/>
      <c r="F16" s="68"/>
      <c r="G16" s="68"/>
      <c r="H16" s="3" t="s">
        <v>34</v>
      </c>
      <c r="I16" s="3">
        <v>0</v>
      </c>
      <c r="J16" s="31"/>
      <c r="K16" s="31"/>
      <c r="L16" s="66"/>
      <c r="M16" s="32"/>
    </row>
    <row r="17" spans="1:13" ht="36" x14ac:dyDescent="0.25">
      <c r="A17" s="76">
        <v>4</v>
      </c>
      <c r="B17" s="24" t="s">
        <v>19</v>
      </c>
      <c r="C17" s="3">
        <v>1244.3599999999999</v>
      </c>
      <c r="D17" s="3">
        <v>1347.49</v>
      </c>
      <c r="E17" s="71" t="s">
        <v>20</v>
      </c>
      <c r="F17" s="67">
        <v>3.1940000000000003E-2</v>
      </c>
      <c r="G17" s="67">
        <v>4.1700000000000001E-2</v>
      </c>
      <c r="H17" s="3" t="s">
        <v>21</v>
      </c>
      <c r="I17" s="3">
        <f>G17-F17</f>
        <v>9.7599999999999978E-3</v>
      </c>
      <c r="J17" s="31">
        <f>C17*2755.46*F17</f>
        <v>109515.36752686401</v>
      </c>
      <c r="K17" s="31">
        <f>D17*G17*2755.46</f>
        <v>154830.21496818002</v>
      </c>
      <c r="L17" s="65">
        <f>(K17+K18)/(J17+J18)*100</f>
        <v>141.37761527413068</v>
      </c>
      <c r="M17" s="34">
        <f t="shared" si="0"/>
        <v>130.55729492798997</v>
      </c>
    </row>
    <row r="18" spans="1:13" ht="18" x14ac:dyDescent="0.25">
      <c r="A18" s="77"/>
      <c r="B18" s="24" t="s">
        <v>22</v>
      </c>
      <c r="C18" s="3">
        <v>1244.3599999999999</v>
      </c>
      <c r="D18" s="3">
        <v>1347.49</v>
      </c>
      <c r="E18" s="72"/>
      <c r="F18" s="68"/>
      <c r="G18" s="68"/>
      <c r="H18" s="3" t="s">
        <v>35</v>
      </c>
      <c r="I18" s="3">
        <v>0</v>
      </c>
      <c r="J18" s="31">
        <v>0</v>
      </c>
      <c r="K18" s="31">
        <v>0</v>
      </c>
      <c r="L18" s="66"/>
      <c r="M18" s="32"/>
    </row>
    <row r="19" spans="1:13" ht="36" x14ac:dyDescent="0.25">
      <c r="A19" s="76">
        <v>5</v>
      </c>
      <c r="B19" s="24" t="s">
        <v>23</v>
      </c>
      <c r="C19" s="3">
        <v>1.58</v>
      </c>
      <c r="D19" s="3">
        <v>1.71</v>
      </c>
      <c r="E19" s="71" t="s">
        <v>24</v>
      </c>
      <c r="F19" s="69">
        <v>120</v>
      </c>
      <c r="G19" s="69">
        <v>120</v>
      </c>
      <c r="H19" s="3" t="s">
        <v>25</v>
      </c>
      <c r="I19" s="3">
        <f>G19-F19</f>
        <v>0</v>
      </c>
      <c r="J19" s="31">
        <v>0</v>
      </c>
      <c r="K19" s="31">
        <v>0</v>
      </c>
      <c r="L19" s="65">
        <f>(K19+K20)/(J19+J20)*100</f>
        <v>108.22784810126582</v>
      </c>
      <c r="M19" s="32">
        <f t="shared" si="0"/>
        <v>100</v>
      </c>
    </row>
    <row r="20" spans="1:13" ht="36" x14ac:dyDescent="0.25">
      <c r="A20" s="78"/>
      <c r="B20" s="24" t="s">
        <v>26</v>
      </c>
      <c r="C20" s="3">
        <v>1.58</v>
      </c>
      <c r="D20" s="3">
        <v>1.71</v>
      </c>
      <c r="E20" s="72"/>
      <c r="F20" s="70"/>
      <c r="G20" s="70"/>
      <c r="H20" s="3" t="s">
        <v>36</v>
      </c>
      <c r="I20" s="3">
        <v>0</v>
      </c>
      <c r="J20" s="31">
        <f>C20*18840</f>
        <v>29767.200000000001</v>
      </c>
      <c r="K20" s="31">
        <f>D20*18840</f>
        <v>32216.399999999998</v>
      </c>
      <c r="L20" s="66"/>
      <c r="M20" s="32"/>
    </row>
    <row r="21" spans="1:13" ht="18" x14ac:dyDescent="0.25">
      <c r="A21" s="77"/>
      <c r="B21" s="24" t="s">
        <v>40</v>
      </c>
      <c r="C21" s="3">
        <v>1.58</v>
      </c>
      <c r="D21" s="3">
        <v>1.71</v>
      </c>
      <c r="E21" s="25"/>
      <c r="F21" s="19">
        <v>0</v>
      </c>
      <c r="G21" s="19">
        <v>0</v>
      </c>
      <c r="H21" s="3"/>
      <c r="I21" s="3">
        <v>0</v>
      </c>
      <c r="J21" s="4"/>
      <c r="K21" s="4"/>
      <c r="L21" s="4"/>
      <c r="M21" s="32"/>
    </row>
    <row r="22" spans="1:13" ht="36" x14ac:dyDescent="0.25">
      <c r="A22" s="76">
        <v>6</v>
      </c>
      <c r="B22" s="24" t="s">
        <v>27</v>
      </c>
      <c r="C22" s="3" t="s">
        <v>43</v>
      </c>
      <c r="D22" s="3"/>
      <c r="E22" s="71" t="s">
        <v>28</v>
      </c>
      <c r="F22" s="69"/>
      <c r="G22" s="69"/>
      <c r="H22" s="3" t="s">
        <v>29</v>
      </c>
      <c r="I22" s="3"/>
      <c r="J22" s="4" t="s">
        <v>41</v>
      </c>
      <c r="K22" s="4" t="s">
        <v>42</v>
      </c>
      <c r="L22" s="62"/>
      <c r="M22" s="32"/>
    </row>
    <row r="23" spans="1:13" ht="31.2" x14ac:dyDescent="0.25">
      <c r="A23" s="77"/>
      <c r="B23" s="24" t="s">
        <v>30</v>
      </c>
      <c r="C23" s="3" t="s">
        <v>43</v>
      </c>
      <c r="D23" s="3"/>
      <c r="E23" s="72"/>
      <c r="F23" s="70"/>
      <c r="G23" s="70"/>
      <c r="H23" s="3" t="s">
        <v>37</v>
      </c>
      <c r="I23" s="3">
        <v>0</v>
      </c>
      <c r="J23" s="4" t="s">
        <v>13</v>
      </c>
      <c r="K23" s="4" t="s">
        <v>14</v>
      </c>
      <c r="L23" s="63"/>
      <c r="M23" s="32"/>
    </row>
    <row r="24" spans="1:13" ht="15.6" x14ac:dyDescent="0.25">
      <c r="A24" s="74" t="s">
        <v>31</v>
      </c>
      <c r="B24" s="75"/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36">
        <f>J9+J10+J12+J13+J17+J20</f>
        <v>193084.22837686402</v>
      </c>
      <c r="K24" s="36">
        <f>K9+K10+K12+K13+K17+K20</f>
        <v>246320.25013484669</v>
      </c>
      <c r="L24" s="36">
        <f>K24/J24*100</f>
        <v>127.57139835060789</v>
      </c>
      <c r="M24" s="32"/>
    </row>
    <row r="26" spans="1:13" ht="31.5" customHeight="1" x14ac:dyDescent="0.25">
      <c r="B26" s="6" t="s">
        <v>32</v>
      </c>
      <c r="C26" s="7">
        <v>157</v>
      </c>
      <c r="D26" s="64"/>
      <c r="E26" s="64"/>
      <c r="F26" s="51"/>
      <c r="G26" s="41"/>
      <c r="H26" s="51"/>
      <c r="I26" s="41"/>
    </row>
    <row r="27" spans="1:13" ht="15.75" customHeight="1" x14ac:dyDescent="0.25">
      <c r="B27" s="6" t="s">
        <v>33</v>
      </c>
      <c r="C27" s="7">
        <v>2755.46</v>
      </c>
      <c r="D27" s="64"/>
      <c r="E27" s="64"/>
      <c r="F27" s="51"/>
      <c r="G27" s="41"/>
      <c r="H27" s="51"/>
      <c r="I27" s="41"/>
    </row>
    <row r="28" spans="1:13" ht="46.8" x14ac:dyDescent="0.25">
      <c r="B28" s="6" t="s">
        <v>56</v>
      </c>
      <c r="C28" s="23">
        <f>J24</f>
        <v>193084.22837686402</v>
      </c>
      <c r="D28" s="41"/>
      <c r="E28" s="41"/>
      <c r="F28" s="41"/>
      <c r="G28" s="41"/>
      <c r="H28" s="41"/>
      <c r="I28" s="41"/>
    </row>
    <row r="29" spans="1:13" ht="46.8" x14ac:dyDescent="0.25">
      <c r="B29" s="6" t="s">
        <v>54</v>
      </c>
      <c r="C29" s="23">
        <f>K24</f>
        <v>246320.25013484669</v>
      </c>
    </row>
    <row r="30" spans="1:13" ht="15.6" x14ac:dyDescent="0.25">
      <c r="B30" s="8"/>
      <c r="C30" s="27"/>
    </row>
    <row r="31" spans="1:13" ht="15.6" x14ac:dyDescent="0.25">
      <c r="B31" s="8"/>
      <c r="C31" s="9"/>
    </row>
    <row r="32" spans="1:13" ht="18" x14ac:dyDescent="0.35">
      <c r="B32" s="47"/>
      <c r="C32" s="10"/>
      <c r="D32" s="11"/>
      <c r="E32" s="10"/>
      <c r="F32" s="10"/>
      <c r="G32" s="10"/>
      <c r="H32" s="11"/>
    </row>
    <row r="33" spans="1:12" ht="18" x14ac:dyDescent="0.35">
      <c r="B33" s="11"/>
      <c r="C33" s="11"/>
      <c r="D33" s="11"/>
      <c r="E33" s="48"/>
      <c r="F33" s="15"/>
      <c r="G33" s="15"/>
      <c r="H33" s="15"/>
    </row>
    <row r="34" spans="1:12" ht="18" x14ac:dyDescent="0.35">
      <c r="B34" s="11"/>
      <c r="C34" s="11"/>
      <c r="D34" s="11"/>
      <c r="E34" s="48"/>
      <c r="F34" s="15"/>
      <c r="G34" s="15"/>
      <c r="H34" s="15"/>
    </row>
    <row r="35" spans="1:12" ht="27.75" customHeight="1" x14ac:dyDescent="0.35">
      <c r="B35" s="15"/>
      <c r="C35" s="11"/>
      <c r="D35" s="11"/>
      <c r="E35" s="12"/>
      <c r="F35" s="11"/>
      <c r="G35" s="11"/>
      <c r="H35" s="11"/>
    </row>
    <row r="36" spans="1:12" ht="26.25" customHeight="1" x14ac:dyDescent="0.35">
      <c r="B36" s="13"/>
      <c r="C36" s="11"/>
      <c r="D36" s="11"/>
      <c r="E36" s="12"/>
      <c r="F36" s="11"/>
      <c r="G36" s="11"/>
      <c r="H36" s="11"/>
    </row>
    <row r="37" spans="1:12" s="41" customFormat="1" ht="12.75" customHeight="1" x14ac:dyDescent="0.45">
      <c r="A37" s="38"/>
      <c r="B37" s="13"/>
      <c r="C37" s="39"/>
      <c r="D37" s="39"/>
      <c r="E37" s="40"/>
      <c r="F37" s="39"/>
      <c r="G37" s="39"/>
      <c r="H37" s="39"/>
      <c r="I37" s="39"/>
      <c r="J37" s="39"/>
      <c r="K37" s="39"/>
      <c r="L37" s="39"/>
    </row>
    <row r="38" spans="1:12" s="41" customFormat="1" ht="27.6" x14ac:dyDescent="0.4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1:12" s="41" customFormat="1" ht="27.6" x14ac:dyDescent="0.4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s="41" customFormat="1" ht="27.6" x14ac:dyDescent="0.4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s="41" customFormat="1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s="41" customFormat="1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s="41" customFormat="1" ht="27.6" x14ac:dyDescent="0.4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22.8" x14ac:dyDescent="0.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</sheetData>
  <mergeCells count="43">
    <mergeCell ref="B4:K4"/>
    <mergeCell ref="B5:K5"/>
    <mergeCell ref="B6:K6"/>
    <mergeCell ref="A9:A11"/>
    <mergeCell ref="E9:E11"/>
    <mergeCell ref="F9:F10"/>
    <mergeCell ref="G9:G10"/>
    <mergeCell ref="L9:L10"/>
    <mergeCell ref="A12:A14"/>
    <mergeCell ref="E12:E13"/>
    <mergeCell ref="F12:F13"/>
    <mergeCell ref="G12:G13"/>
    <mergeCell ref="L12:L13"/>
    <mergeCell ref="E15:E16"/>
    <mergeCell ref="F15:F16"/>
    <mergeCell ref="G15:G16"/>
    <mergeCell ref="L15:L16"/>
    <mergeCell ref="A17:A18"/>
    <mergeCell ref="E17:E18"/>
    <mergeCell ref="F17:F18"/>
    <mergeCell ref="G17:G18"/>
    <mergeCell ref="L17:L18"/>
    <mergeCell ref="A39:L39"/>
    <mergeCell ref="A40:L40"/>
    <mergeCell ref="A41:L42"/>
    <mergeCell ref="D26:E26"/>
    <mergeCell ref="D27:E27"/>
    <mergeCell ref="L1:M1"/>
    <mergeCell ref="K2:M2"/>
    <mergeCell ref="K3:M3"/>
    <mergeCell ref="A24:B24"/>
    <mergeCell ref="A38:L38"/>
    <mergeCell ref="A19:A21"/>
    <mergeCell ref="E19:E20"/>
    <mergeCell ref="F19:F20"/>
    <mergeCell ref="G19:G20"/>
    <mergeCell ref="L19:L20"/>
    <mergeCell ref="A22:A23"/>
    <mergeCell ref="E22:E23"/>
    <mergeCell ref="F22:F23"/>
    <mergeCell ref="G22:G23"/>
    <mergeCell ref="L22:L23"/>
    <mergeCell ref="A15:A16"/>
  </mergeCells>
  <pageMargins left="0.78740157480314965" right="0.39370078740157483" top="1.3779527559055118" bottom="0.78740157480314965" header="0.31496062992125984" footer="0.31496062992125984"/>
  <pageSetup paperSize="9" scale="53" orientation="landscape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60" zoomScaleNormal="100" workbookViewId="0">
      <selection activeCell="L17" sqref="L17:L18"/>
    </sheetView>
  </sheetViews>
  <sheetFormatPr defaultRowHeight="13.2" x14ac:dyDescent="0.25"/>
  <cols>
    <col min="1" max="1" width="9.109375" style="1"/>
    <col min="2" max="2" width="52.33203125" style="1" customWidth="1"/>
    <col min="3" max="3" width="16" style="1" customWidth="1"/>
    <col min="4" max="4" width="15.44140625" style="1" customWidth="1"/>
    <col min="5" max="6" width="16.44140625" style="1" customWidth="1"/>
    <col min="7" max="7" width="18.5546875" style="1" customWidth="1"/>
    <col min="8" max="9" width="15.44140625" style="1" customWidth="1"/>
    <col min="10" max="10" width="22.33203125" style="1" customWidth="1"/>
    <col min="11" max="11" width="17.5546875" style="1" customWidth="1"/>
    <col min="12" max="12" width="16.6640625" style="1" customWidth="1"/>
    <col min="13" max="13" width="14.6640625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4" ht="15" x14ac:dyDescent="0.25">
      <c r="L1" s="89" t="s">
        <v>70</v>
      </c>
      <c r="M1" s="89"/>
    </row>
    <row r="2" spans="1:14" ht="15" x14ac:dyDescent="0.25">
      <c r="L2" s="57" t="s">
        <v>66</v>
      </c>
      <c r="M2" s="57"/>
    </row>
    <row r="3" spans="1:14" ht="15" x14ac:dyDescent="0.25">
      <c r="L3" s="89" t="s">
        <v>74</v>
      </c>
      <c r="M3" s="89"/>
      <c r="N3" s="89"/>
    </row>
    <row r="4" spans="1:14" ht="15" x14ac:dyDescent="0.25">
      <c r="L4" s="58"/>
      <c r="M4" s="58"/>
    </row>
    <row r="5" spans="1:14" ht="20.399999999999999" x14ac:dyDescent="0.25"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</row>
    <row r="6" spans="1:14" ht="20.25" customHeight="1" x14ac:dyDescent="0.25">
      <c r="B6" s="59" t="s">
        <v>55</v>
      </c>
      <c r="C6" s="59"/>
      <c r="D6" s="59"/>
      <c r="E6" s="59"/>
      <c r="F6" s="59"/>
      <c r="G6" s="59"/>
      <c r="H6" s="59"/>
      <c r="I6" s="59"/>
      <c r="J6" s="59"/>
      <c r="K6" s="59"/>
    </row>
    <row r="7" spans="1:14" ht="19.5" customHeight="1" x14ac:dyDescent="0.25">
      <c r="B7" s="88" t="s">
        <v>59</v>
      </c>
      <c r="C7" s="88"/>
      <c r="D7" s="88"/>
      <c r="E7" s="88"/>
      <c r="F7" s="88"/>
      <c r="G7" s="88"/>
      <c r="H7" s="88"/>
      <c r="I7" s="88"/>
      <c r="J7" s="88"/>
      <c r="K7" s="88"/>
    </row>
    <row r="8" spans="1:14" ht="19.5" customHeight="1" x14ac:dyDescent="0.25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4" ht="138" x14ac:dyDescent="0.25">
      <c r="A9" s="16" t="s">
        <v>1</v>
      </c>
      <c r="B9" s="16" t="s">
        <v>2</v>
      </c>
      <c r="C9" s="16" t="s">
        <v>48</v>
      </c>
      <c r="D9" s="16" t="s">
        <v>53</v>
      </c>
      <c r="E9" s="16" t="s">
        <v>3</v>
      </c>
      <c r="F9" s="16" t="s">
        <v>49</v>
      </c>
      <c r="G9" s="16" t="s">
        <v>50</v>
      </c>
      <c r="H9" s="16" t="s">
        <v>4</v>
      </c>
      <c r="I9" s="16" t="s">
        <v>5</v>
      </c>
      <c r="J9" s="16" t="s">
        <v>51</v>
      </c>
      <c r="K9" s="16" t="s">
        <v>52</v>
      </c>
      <c r="L9" s="16" t="s">
        <v>63</v>
      </c>
      <c r="M9" s="33" t="s">
        <v>61</v>
      </c>
    </row>
    <row r="10" spans="1:14" x14ac:dyDescent="0.25">
      <c r="A10" s="2" t="s">
        <v>6</v>
      </c>
      <c r="B10" s="2" t="s">
        <v>7</v>
      </c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32">
        <v>11</v>
      </c>
    </row>
    <row r="11" spans="1:14" ht="36" x14ac:dyDescent="0.25">
      <c r="A11" s="76">
        <v>1</v>
      </c>
      <c r="B11" s="24" t="s">
        <v>8</v>
      </c>
      <c r="C11" s="3">
        <v>30.42</v>
      </c>
      <c r="D11" s="3">
        <v>34.04</v>
      </c>
      <c r="E11" s="71" t="s">
        <v>9</v>
      </c>
      <c r="F11" s="67">
        <v>1.21</v>
      </c>
      <c r="G11" s="67">
        <v>1.21</v>
      </c>
      <c r="H11" s="3" t="s">
        <v>10</v>
      </c>
      <c r="I11" s="3">
        <f>G11-F11</f>
        <v>0</v>
      </c>
      <c r="J11" s="31">
        <f>C11*F11*5</f>
        <v>184.041</v>
      </c>
      <c r="K11" s="31">
        <f>D11*G11*5</f>
        <v>205.94199999999998</v>
      </c>
      <c r="L11" s="65">
        <f>(K11+K12)/(J11+J12)*100</f>
        <v>111.90006574621958</v>
      </c>
      <c r="M11" s="32">
        <f>G11/F11*100</f>
        <v>100</v>
      </c>
    </row>
    <row r="12" spans="1:14" ht="36" x14ac:dyDescent="0.25">
      <c r="A12" s="78"/>
      <c r="B12" s="24" t="s">
        <v>12</v>
      </c>
      <c r="C12" s="3">
        <v>30.42</v>
      </c>
      <c r="D12" s="3">
        <v>34.04</v>
      </c>
      <c r="E12" s="79"/>
      <c r="F12" s="68"/>
      <c r="G12" s="68"/>
      <c r="H12" s="3" t="s">
        <v>34</v>
      </c>
      <c r="I12" s="3">
        <v>0</v>
      </c>
      <c r="J12" s="31">
        <v>0</v>
      </c>
      <c r="K12" s="31">
        <v>0</v>
      </c>
      <c r="L12" s="66"/>
      <c r="M12" s="32"/>
    </row>
    <row r="13" spans="1:14" ht="18" x14ac:dyDescent="0.25">
      <c r="A13" s="77"/>
      <c r="B13" s="24" t="s">
        <v>38</v>
      </c>
      <c r="C13" s="3">
        <v>30.42</v>
      </c>
      <c r="D13" s="3">
        <v>34.04</v>
      </c>
      <c r="E13" s="72"/>
      <c r="F13" s="18">
        <v>0</v>
      </c>
      <c r="G13" s="18">
        <v>0</v>
      </c>
      <c r="H13" s="3"/>
      <c r="I13" s="3">
        <f>G13-F13</f>
        <v>0</v>
      </c>
      <c r="J13" s="31">
        <v>0</v>
      </c>
      <c r="K13" s="31">
        <v>0</v>
      </c>
      <c r="L13" s="4">
        <v>0</v>
      </c>
      <c r="M13" s="32"/>
    </row>
    <row r="14" spans="1:14" ht="36" x14ac:dyDescent="0.25">
      <c r="A14" s="76">
        <v>2</v>
      </c>
      <c r="B14" s="24" t="s">
        <v>15</v>
      </c>
      <c r="C14" s="3">
        <v>118.44</v>
      </c>
      <c r="D14" s="3">
        <v>129.56</v>
      </c>
      <c r="E14" s="71" t="s">
        <v>9</v>
      </c>
      <c r="F14" s="69">
        <v>1.38</v>
      </c>
      <c r="G14" s="81">
        <v>1.38</v>
      </c>
      <c r="H14" s="3" t="s">
        <v>10</v>
      </c>
      <c r="I14" s="3">
        <f>G14-F14</f>
        <v>0</v>
      </c>
      <c r="J14" s="31">
        <f>C14*F14*0</f>
        <v>0</v>
      </c>
      <c r="K14" s="31">
        <f>D14*G14*0</f>
        <v>0</v>
      </c>
      <c r="L14" s="65">
        <f>(K14+K15)/(J14+J15)*100</f>
        <v>109.38872002701791</v>
      </c>
      <c r="M14" s="32">
        <f t="shared" ref="M14:M21" si="0">G14/F14*100</f>
        <v>100</v>
      </c>
    </row>
    <row r="15" spans="1:14" ht="36" x14ac:dyDescent="0.25">
      <c r="A15" s="78"/>
      <c r="B15" s="24" t="s">
        <v>16</v>
      </c>
      <c r="C15" s="3">
        <v>118.44</v>
      </c>
      <c r="D15" s="3">
        <v>129.56</v>
      </c>
      <c r="E15" s="72"/>
      <c r="F15" s="70"/>
      <c r="G15" s="82"/>
      <c r="H15" s="3" t="s">
        <v>34</v>
      </c>
      <c r="I15" s="3">
        <v>0</v>
      </c>
      <c r="J15" s="31">
        <f>C15*22/12</f>
        <v>217.14</v>
      </c>
      <c r="K15" s="31">
        <f>D15*22/12</f>
        <v>237.52666666666667</v>
      </c>
      <c r="L15" s="66"/>
      <c r="M15" s="32"/>
    </row>
    <row r="16" spans="1:14" ht="18" x14ac:dyDescent="0.25">
      <c r="A16" s="77"/>
      <c r="B16" s="24" t="s">
        <v>39</v>
      </c>
      <c r="C16" s="3">
        <v>118.44</v>
      </c>
      <c r="D16" s="3">
        <v>129.56</v>
      </c>
      <c r="E16" s="29"/>
      <c r="F16" s="19"/>
      <c r="G16" s="19"/>
      <c r="H16" s="3"/>
      <c r="I16" s="3"/>
      <c r="J16" s="31">
        <v>0</v>
      </c>
      <c r="K16" s="31">
        <v>0</v>
      </c>
      <c r="L16" s="28">
        <v>0</v>
      </c>
      <c r="M16" s="32"/>
    </row>
    <row r="17" spans="1:13" ht="36" x14ac:dyDescent="0.25">
      <c r="A17" s="76">
        <v>3</v>
      </c>
      <c r="B17" s="24" t="s">
        <v>17</v>
      </c>
      <c r="C17" s="3">
        <v>30.53</v>
      </c>
      <c r="D17" s="3">
        <v>34.159999999999997</v>
      </c>
      <c r="E17" s="71" t="s">
        <v>9</v>
      </c>
      <c r="F17" s="67" t="s">
        <v>46</v>
      </c>
      <c r="G17" s="67"/>
      <c r="H17" s="3" t="s">
        <v>10</v>
      </c>
      <c r="I17" s="3">
        <v>0</v>
      </c>
      <c r="J17" s="31">
        <v>0</v>
      </c>
      <c r="K17" s="31">
        <v>0</v>
      </c>
      <c r="L17" s="65">
        <v>0</v>
      </c>
      <c r="M17" s="32"/>
    </row>
    <row r="18" spans="1:13" ht="18" x14ac:dyDescent="0.25">
      <c r="A18" s="77"/>
      <c r="B18" s="24" t="s">
        <v>18</v>
      </c>
      <c r="C18" s="3">
        <v>30.53</v>
      </c>
      <c r="D18" s="3">
        <v>34.159999999999997</v>
      </c>
      <c r="E18" s="72"/>
      <c r="F18" s="68"/>
      <c r="G18" s="68"/>
      <c r="H18" s="3" t="s">
        <v>34</v>
      </c>
      <c r="I18" s="3">
        <v>0</v>
      </c>
      <c r="J18" s="31"/>
      <c r="K18" s="31"/>
      <c r="L18" s="66"/>
      <c r="M18" s="32"/>
    </row>
    <row r="19" spans="1:13" ht="36" x14ac:dyDescent="0.25">
      <c r="A19" s="76">
        <v>4</v>
      </c>
      <c r="B19" s="24" t="s">
        <v>19</v>
      </c>
      <c r="C19" s="3">
        <v>1244.3599999999999</v>
      </c>
      <c r="D19" s="3">
        <v>1347.49</v>
      </c>
      <c r="E19" s="71" t="s">
        <v>20</v>
      </c>
      <c r="F19" s="67">
        <v>3.1940000000000003E-2</v>
      </c>
      <c r="G19" s="67">
        <v>4.1700000000000001E-2</v>
      </c>
      <c r="H19" s="3" t="s">
        <v>21</v>
      </c>
      <c r="I19" s="3">
        <f>G19-F19</f>
        <v>9.7599999999999978E-3</v>
      </c>
      <c r="J19" s="31">
        <f>C19*48.9*F19</f>
        <v>1943.5235757599999</v>
      </c>
      <c r="K19" s="31">
        <f>D19*G19*48.9</f>
        <v>2747.7072837000001</v>
      </c>
      <c r="L19" s="65">
        <f>(K19+K20)/(J19+J20)*100</f>
        <v>141.37761527413068</v>
      </c>
      <c r="M19" s="35">
        <f t="shared" si="0"/>
        <v>130.55729492798997</v>
      </c>
    </row>
    <row r="20" spans="1:13" ht="18" x14ac:dyDescent="0.25">
      <c r="A20" s="77"/>
      <c r="B20" s="24" t="s">
        <v>22</v>
      </c>
      <c r="C20" s="3">
        <v>1244.3599999999999</v>
      </c>
      <c r="D20" s="3">
        <v>1347.49</v>
      </c>
      <c r="E20" s="72"/>
      <c r="F20" s="68"/>
      <c r="G20" s="68"/>
      <c r="H20" s="3" t="s">
        <v>35</v>
      </c>
      <c r="I20" s="3">
        <v>0</v>
      </c>
      <c r="J20" s="31">
        <v>0</v>
      </c>
      <c r="K20" s="31">
        <v>0</v>
      </c>
      <c r="L20" s="66"/>
      <c r="M20" s="32"/>
    </row>
    <row r="21" spans="1:13" ht="36" x14ac:dyDescent="0.25">
      <c r="A21" s="76">
        <v>5</v>
      </c>
      <c r="B21" s="24" t="s">
        <v>23</v>
      </c>
      <c r="C21" s="3">
        <v>1.58</v>
      </c>
      <c r="D21" s="3">
        <v>1.71</v>
      </c>
      <c r="E21" s="71" t="s">
        <v>24</v>
      </c>
      <c r="F21" s="69">
        <v>120</v>
      </c>
      <c r="G21" s="69">
        <v>120</v>
      </c>
      <c r="H21" s="3" t="s">
        <v>25</v>
      </c>
      <c r="I21" s="3">
        <f>G21-F21</f>
        <v>0</v>
      </c>
      <c r="J21" s="31">
        <v>0</v>
      </c>
      <c r="K21" s="31">
        <v>0</v>
      </c>
      <c r="L21" s="65">
        <f>(K21+K22)/(J21+J22)*100</f>
        <v>108.22784810126582</v>
      </c>
      <c r="M21" s="32">
        <f t="shared" si="0"/>
        <v>100</v>
      </c>
    </row>
    <row r="22" spans="1:13" ht="36" x14ac:dyDescent="0.25">
      <c r="A22" s="78"/>
      <c r="B22" s="24" t="s">
        <v>26</v>
      </c>
      <c r="C22" s="3">
        <v>1.58</v>
      </c>
      <c r="D22" s="3">
        <v>1.71</v>
      </c>
      <c r="E22" s="72"/>
      <c r="F22" s="70"/>
      <c r="G22" s="70"/>
      <c r="H22" s="3" t="s">
        <v>36</v>
      </c>
      <c r="I22" s="3">
        <v>0</v>
      </c>
      <c r="J22" s="31">
        <f>C22*600</f>
        <v>948</v>
      </c>
      <c r="K22" s="31">
        <f>D22*600</f>
        <v>1026</v>
      </c>
      <c r="L22" s="66"/>
      <c r="M22" s="32"/>
    </row>
    <row r="23" spans="1:13" ht="18" x14ac:dyDescent="0.25">
      <c r="A23" s="77"/>
      <c r="B23" s="24" t="s">
        <v>40</v>
      </c>
      <c r="C23" s="3">
        <v>1.58</v>
      </c>
      <c r="D23" s="3">
        <v>1.71</v>
      </c>
      <c r="E23" s="29"/>
      <c r="F23" s="19">
        <v>0</v>
      </c>
      <c r="G23" s="19">
        <v>0</v>
      </c>
      <c r="H23" s="3"/>
      <c r="I23" s="3">
        <v>0</v>
      </c>
      <c r="J23" s="31"/>
      <c r="K23" s="31"/>
      <c r="L23" s="4"/>
      <c r="M23" s="32"/>
    </row>
    <row r="24" spans="1:13" ht="46.8" x14ac:dyDescent="0.25">
      <c r="A24" s="76">
        <v>6</v>
      </c>
      <c r="B24" s="24" t="s">
        <v>27</v>
      </c>
      <c r="C24" s="3" t="s">
        <v>43</v>
      </c>
      <c r="D24" s="3"/>
      <c r="E24" s="71" t="s">
        <v>28</v>
      </c>
      <c r="F24" s="69"/>
      <c r="G24" s="69"/>
      <c r="H24" s="3" t="s">
        <v>29</v>
      </c>
      <c r="I24" s="3"/>
      <c r="J24" s="31" t="s">
        <v>41</v>
      </c>
      <c r="K24" s="31" t="s">
        <v>42</v>
      </c>
      <c r="L24" s="62"/>
      <c r="M24" s="32"/>
    </row>
    <row r="25" spans="1:13" ht="31.2" x14ac:dyDescent="0.25">
      <c r="A25" s="77"/>
      <c r="B25" s="24" t="s">
        <v>30</v>
      </c>
      <c r="C25" s="3" t="s">
        <v>43</v>
      </c>
      <c r="D25" s="3"/>
      <c r="E25" s="72"/>
      <c r="F25" s="70"/>
      <c r="G25" s="70"/>
      <c r="H25" s="3" t="s">
        <v>37</v>
      </c>
      <c r="I25" s="3">
        <v>0</v>
      </c>
      <c r="J25" s="31" t="s">
        <v>13</v>
      </c>
      <c r="K25" s="31" t="s">
        <v>14</v>
      </c>
      <c r="L25" s="63"/>
      <c r="M25" s="32"/>
    </row>
    <row r="26" spans="1:13" ht="15.6" x14ac:dyDescent="0.25">
      <c r="A26" s="74" t="s">
        <v>31</v>
      </c>
      <c r="B26" s="75"/>
      <c r="C26" s="5" t="s">
        <v>11</v>
      </c>
      <c r="D26" s="5" t="s">
        <v>11</v>
      </c>
      <c r="E26" s="5" t="s">
        <v>11</v>
      </c>
      <c r="F26" s="5" t="s">
        <v>11</v>
      </c>
      <c r="G26" s="5" t="s">
        <v>11</v>
      </c>
      <c r="H26" s="5" t="s">
        <v>11</v>
      </c>
      <c r="I26" s="5" t="s">
        <v>11</v>
      </c>
      <c r="J26" s="36">
        <f>J11+J15+J19+J22</f>
        <v>3292.7045757599999</v>
      </c>
      <c r="K26" s="36">
        <f>K11+K15+K19+K22</f>
        <v>4217.1759503666672</v>
      </c>
      <c r="L26" s="36">
        <f>K26/J26*100</f>
        <v>128.0763534455042</v>
      </c>
      <c r="M26" s="32"/>
    </row>
    <row r="28" spans="1:13" ht="31.2" x14ac:dyDescent="0.25">
      <c r="B28" s="6" t="s">
        <v>32</v>
      </c>
      <c r="C28" s="7">
        <v>5</v>
      </c>
      <c r="D28" s="64"/>
      <c r="E28" s="64"/>
      <c r="F28" s="51"/>
      <c r="G28" s="41"/>
      <c r="H28" s="51"/>
    </row>
    <row r="29" spans="1:13" ht="28.5" customHeight="1" x14ac:dyDescent="0.25">
      <c r="B29" s="6" t="s">
        <v>33</v>
      </c>
      <c r="C29" s="7">
        <v>48.9</v>
      </c>
      <c r="D29" s="64"/>
      <c r="E29" s="64"/>
      <c r="F29" s="51"/>
      <c r="G29" s="41"/>
      <c r="H29" s="51"/>
    </row>
    <row r="30" spans="1:13" ht="46.8" x14ac:dyDescent="0.25">
      <c r="B30" s="6" t="s">
        <v>56</v>
      </c>
      <c r="C30" s="23">
        <f>J26</f>
        <v>3292.7045757599999</v>
      </c>
    </row>
    <row r="31" spans="1:13" ht="46.8" x14ac:dyDescent="0.25">
      <c r="B31" s="6" t="s">
        <v>54</v>
      </c>
      <c r="C31" s="23">
        <f>K26</f>
        <v>4217.1759503666672</v>
      </c>
      <c r="F31" s="1" t="s">
        <v>45</v>
      </c>
    </row>
    <row r="32" spans="1:13" ht="15.6" x14ac:dyDescent="0.25">
      <c r="B32" s="8"/>
      <c r="C32" s="27"/>
    </row>
    <row r="33" spans="2:8" ht="15.6" x14ac:dyDescent="0.25">
      <c r="B33" s="8"/>
      <c r="C33" s="9"/>
    </row>
    <row r="34" spans="2:8" ht="18" x14ac:dyDescent="0.35">
      <c r="B34" s="47"/>
      <c r="C34" s="10"/>
      <c r="D34" s="11"/>
      <c r="E34" s="10"/>
      <c r="F34" s="10"/>
      <c r="G34" s="10"/>
      <c r="H34" s="11"/>
    </row>
    <row r="35" spans="2:8" ht="18" x14ac:dyDescent="0.35">
      <c r="B35" s="11"/>
      <c r="C35" s="11"/>
      <c r="D35" s="11"/>
      <c r="E35" s="12"/>
      <c r="F35" s="11"/>
      <c r="G35" s="11"/>
      <c r="H35" s="11"/>
    </row>
    <row r="36" spans="2:8" ht="18" x14ac:dyDescent="0.35">
      <c r="B36" s="11"/>
      <c r="C36" s="11"/>
      <c r="D36" s="11"/>
      <c r="E36" s="12"/>
      <c r="F36" s="11"/>
      <c r="G36" s="11"/>
      <c r="H36" s="11"/>
    </row>
    <row r="38" spans="2:8" x14ac:dyDescent="0.25">
      <c r="B38" s="13"/>
    </row>
    <row r="39" spans="2:8" x14ac:dyDescent="0.25">
      <c r="B39" s="13"/>
    </row>
  </sheetData>
  <mergeCells count="38">
    <mergeCell ref="L3:N3"/>
    <mergeCell ref="L21:L22"/>
    <mergeCell ref="A24:A25"/>
    <mergeCell ref="E24:E25"/>
    <mergeCell ref="F24:F25"/>
    <mergeCell ref="G24:G25"/>
    <mergeCell ref="L24:L25"/>
    <mergeCell ref="A21:A23"/>
    <mergeCell ref="E21:E22"/>
    <mergeCell ref="F21:F22"/>
    <mergeCell ref="G21:G22"/>
    <mergeCell ref="L14:L15"/>
    <mergeCell ref="A19:A20"/>
    <mergeCell ref="E19:E20"/>
    <mergeCell ref="F19:F20"/>
    <mergeCell ref="G19:G20"/>
    <mergeCell ref="L19:L20"/>
    <mergeCell ref="A17:A18"/>
    <mergeCell ref="E17:E18"/>
    <mergeCell ref="F17:F18"/>
    <mergeCell ref="G17:G18"/>
    <mergeCell ref="L17:L18"/>
    <mergeCell ref="L1:M1"/>
    <mergeCell ref="D28:E28"/>
    <mergeCell ref="D29:E29"/>
    <mergeCell ref="B5:K5"/>
    <mergeCell ref="B6:K6"/>
    <mergeCell ref="B7:K7"/>
    <mergeCell ref="A26:B26"/>
    <mergeCell ref="A11:A13"/>
    <mergeCell ref="E11:E13"/>
    <mergeCell ref="F11:F12"/>
    <mergeCell ref="G11:G12"/>
    <mergeCell ref="L11:L12"/>
    <mergeCell ref="A14:A16"/>
    <mergeCell ref="E14:E15"/>
    <mergeCell ref="F14:F15"/>
    <mergeCell ref="G14:G15"/>
  </mergeCells>
  <pageMargins left="0.78740157480314965" right="0.39370078740157483" top="1.3779527559055118" bottom="0.78740157480314965" header="0.31496062992125984" footer="0.31496062992125984"/>
  <pageSetup paperSize="9" scale="51" orientation="landscape" r:id="rId1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zoomScale="60" zoomScaleNormal="100" workbookViewId="0">
      <selection activeCell="L3" sqref="L3:M3"/>
    </sheetView>
  </sheetViews>
  <sheetFormatPr defaultRowHeight="13.2" x14ac:dyDescent="0.25"/>
  <cols>
    <col min="1" max="1" width="9.109375" style="1"/>
    <col min="2" max="2" width="37.6640625" style="1" customWidth="1"/>
    <col min="3" max="3" width="16" style="1" customWidth="1"/>
    <col min="4" max="4" width="15.44140625" style="1" customWidth="1"/>
    <col min="5" max="6" width="16.44140625" style="1" customWidth="1"/>
    <col min="7" max="7" width="18.5546875" style="1" customWidth="1"/>
    <col min="8" max="9" width="15.44140625" style="1" customWidth="1"/>
    <col min="10" max="10" width="24.5546875" style="1" customWidth="1"/>
    <col min="11" max="11" width="26.33203125" style="1" customWidth="1"/>
    <col min="12" max="12" width="18.6640625" style="1" customWidth="1"/>
    <col min="13" max="13" width="22.6640625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3" ht="20.25" customHeight="1" x14ac:dyDescent="0.35">
      <c r="L1" s="80" t="s">
        <v>71</v>
      </c>
      <c r="M1" s="80"/>
    </row>
    <row r="2" spans="1:13" ht="18.75" customHeight="1" x14ac:dyDescent="0.35">
      <c r="L2" s="80" t="s">
        <v>66</v>
      </c>
      <c r="M2" s="80"/>
    </row>
    <row r="3" spans="1:13" ht="18.75" customHeight="1" x14ac:dyDescent="0.35">
      <c r="L3" s="80" t="s">
        <v>72</v>
      </c>
      <c r="M3" s="80"/>
    </row>
    <row r="4" spans="1:13" ht="20.399999999999999" x14ac:dyDescent="0.25">
      <c r="B4" s="59" t="s">
        <v>0</v>
      </c>
      <c r="C4" s="59"/>
      <c r="D4" s="59"/>
      <c r="E4" s="59"/>
      <c r="F4" s="59"/>
      <c r="G4" s="59"/>
      <c r="H4" s="59"/>
      <c r="I4" s="59"/>
      <c r="J4" s="59"/>
      <c r="K4" s="59"/>
    </row>
    <row r="5" spans="1:13" ht="20.399999999999999" x14ac:dyDescent="0.25">
      <c r="B5" s="59" t="s">
        <v>55</v>
      </c>
      <c r="C5" s="59"/>
      <c r="D5" s="59"/>
      <c r="E5" s="59"/>
      <c r="F5" s="59"/>
      <c r="G5" s="59"/>
      <c r="H5" s="59"/>
      <c r="I5" s="59"/>
      <c r="J5" s="59"/>
      <c r="K5" s="59"/>
    </row>
    <row r="6" spans="1:13" ht="36.75" customHeight="1" x14ac:dyDescent="0.25">
      <c r="B6" s="88" t="s">
        <v>60</v>
      </c>
      <c r="C6" s="88"/>
      <c r="D6" s="88"/>
      <c r="E6" s="88"/>
      <c r="F6" s="88"/>
      <c r="G6" s="88"/>
      <c r="H6" s="88"/>
      <c r="I6" s="88"/>
      <c r="J6" s="88"/>
      <c r="K6" s="88"/>
    </row>
    <row r="7" spans="1:13" ht="138" x14ac:dyDescent="0.25">
      <c r="A7" s="16" t="s">
        <v>1</v>
      </c>
      <c r="B7" s="16" t="s">
        <v>2</v>
      </c>
      <c r="C7" s="16" t="s">
        <v>48</v>
      </c>
      <c r="D7" s="16" t="s">
        <v>53</v>
      </c>
      <c r="E7" s="16" t="s">
        <v>3</v>
      </c>
      <c r="F7" s="16" t="s">
        <v>49</v>
      </c>
      <c r="G7" s="16" t="s">
        <v>50</v>
      </c>
      <c r="H7" s="16" t="s">
        <v>4</v>
      </c>
      <c r="I7" s="16" t="s">
        <v>5</v>
      </c>
      <c r="J7" s="16" t="s">
        <v>51</v>
      </c>
      <c r="K7" s="16" t="s">
        <v>52</v>
      </c>
      <c r="L7" s="16" t="s">
        <v>63</v>
      </c>
      <c r="M7" s="33" t="s">
        <v>61</v>
      </c>
    </row>
    <row r="8" spans="1:13" x14ac:dyDescent="0.25">
      <c r="A8" s="2" t="s">
        <v>6</v>
      </c>
      <c r="B8" s="2" t="s">
        <v>7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32"/>
    </row>
    <row r="9" spans="1:13" ht="54" x14ac:dyDescent="0.25">
      <c r="A9" s="76">
        <v>1</v>
      </c>
      <c r="B9" s="24" t="s">
        <v>8</v>
      </c>
      <c r="C9" s="3">
        <v>30.42</v>
      </c>
      <c r="D9" s="3">
        <v>34.04</v>
      </c>
      <c r="E9" s="71" t="s">
        <v>9</v>
      </c>
      <c r="F9" s="67">
        <v>4.67</v>
      </c>
      <c r="G9" s="67">
        <v>4.67</v>
      </c>
      <c r="H9" s="3" t="s">
        <v>10</v>
      </c>
      <c r="I9" s="3">
        <f>G9-F9</f>
        <v>0</v>
      </c>
      <c r="J9" s="31">
        <f>C9*F9*3</f>
        <v>426.18419999999998</v>
      </c>
      <c r="K9" s="31">
        <f>D9*G9*3</f>
        <v>476.90039999999999</v>
      </c>
      <c r="L9" s="65">
        <f>(K9+K10)/(J9+J10)*100</f>
        <v>111.9000657462196</v>
      </c>
      <c r="M9" s="32">
        <f>G9/F9*100</f>
        <v>100</v>
      </c>
    </row>
    <row r="10" spans="1:13" ht="36" x14ac:dyDescent="0.25">
      <c r="A10" s="78"/>
      <c r="B10" s="24" t="s">
        <v>12</v>
      </c>
      <c r="C10" s="3">
        <v>30.42</v>
      </c>
      <c r="D10" s="3">
        <v>34.04</v>
      </c>
      <c r="E10" s="79"/>
      <c r="F10" s="68"/>
      <c r="G10" s="68"/>
      <c r="H10" s="3" t="s">
        <v>34</v>
      </c>
      <c r="I10" s="3">
        <v>0</v>
      </c>
      <c r="J10" s="31">
        <v>0</v>
      </c>
      <c r="K10" s="31">
        <v>0</v>
      </c>
      <c r="L10" s="66"/>
      <c r="M10" s="32"/>
    </row>
    <row r="11" spans="1:13" ht="18" x14ac:dyDescent="0.25">
      <c r="A11" s="77"/>
      <c r="B11" s="24" t="s">
        <v>38</v>
      </c>
      <c r="C11" s="3">
        <v>30.42</v>
      </c>
      <c r="D11" s="3">
        <v>34.04</v>
      </c>
      <c r="E11" s="72"/>
      <c r="F11" s="18">
        <v>0</v>
      </c>
      <c r="G11" s="18">
        <v>0</v>
      </c>
      <c r="H11" s="3"/>
      <c r="I11" s="3">
        <f>G11-F11</f>
        <v>0</v>
      </c>
      <c r="J11" s="31">
        <v>0</v>
      </c>
      <c r="K11" s="31">
        <v>0</v>
      </c>
      <c r="L11" s="4">
        <v>0</v>
      </c>
      <c r="M11" s="32"/>
    </row>
    <row r="12" spans="1:13" ht="54" x14ac:dyDescent="0.25">
      <c r="A12" s="76">
        <v>2</v>
      </c>
      <c r="B12" s="24" t="s">
        <v>15</v>
      </c>
      <c r="C12" s="3">
        <v>118.44</v>
      </c>
      <c r="D12" s="3">
        <v>129.56</v>
      </c>
      <c r="E12" s="71" t="s">
        <v>9</v>
      </c>
      <c r="F12" s="69">
        <v>2.48</v>
      </c>
      <c r="G12" s="81">
        <v>2.48</v>
      </c>
      <c r="H12" s="3" t="s">
        <v>10</v>
      </c>
      <c r="I12" s="3">
        <f>G12-F12</f>
        <v>0</v>
      </c>
      <c r="J12" s="31">
        <f>C12*F12*3</f>
        <v>881.19360000000006</v>
      </c>
      <c r="K12" s="31">
        <f>D12*G12*3</f>
        <v>963.92640000000006</v>
      </c>
      <c r="L12" s="65">
        <f>(K12+K13)/(J12+J13)*100</f>
        <v>109.3887200270179</v>
      </c>
      <c r="M12" s="32">
        <f t="shared" ref="M12:M19" si="0">G12/F12*100</f>
        <v>100</v>
      </c>
    </row>
    <row r="13" spans="1:13" ht="36" x14ac:dyDescent="0.25">
      <c r="A13" s="78"/>
      <c r="B13" s="24" t="s">
        <v>16</v>
      </c>
      <c r="C13" s="3">
        <v>118.44</v>
      </c>
      <c r="D13" s="3">
        <v>129.56</v>
      </c>
      <c r="E13" s="72"/>
      <c r="F13" s="70"/>
      <c r="G13" s="82"/>
      <c r="H13" s="3" t="s">
        <v>34</v>
      </c>
      <c r="I13" s="3">
        <v>0</v>
      </c>
      <c r="J13" s="31">
        <f>C13*52/12</f>
        <v>513.24</v>
      </c>
      <c r="K13" s="31">
        <f>D13*52/12</f>
        <v>561.42666666666662</v>
      </c>
      <c r="L13" s="66"/>
      <c r="M13" s="32"/>
    </row>
    <row r="14" spans="1:13" ht="18" x14ac:dyDescent="0.25">
      <c r="A14" s="77"/>
      <c r="B14" s="24" t="s">
        <v>39</v>
      </c>
      <c r="C14" s="3">
        <v>118.44</v>
      </c>
      <c r="D14" s="3">
        <v>129.56</v>
      </c>
      <c r="E14" s="29"/>
      <c r="F14" s="19"/>
      <c r="G14" s="19"/>
      <c r="H14" s="3"/>
      <c r="I14" s="3"/>
      <c r="J14" s="31">
        <v>0</v>
      </c>
      <c r="K14" s="31">
        <v>0</v>
      </c>
      <c r="L14" s="28">
        <v>0</v>
      </c>
      <c r="M14" s="32"/>
    </row>
    <row r="15" spans="1:13" ht="36" x14ac:dyDescent="0.25">
      <c r="A15" s="76">
        <v>3</v>
      </c>
      <c r="B15" s="24" t="s">
        <v>17</v>
      </c>
      <c r="C15" s="3">
        <v>30.53</v>
      </c>
      <c r="D15" s="3">
        <v>34.159999999999997</v>
      </c>
      <c r="E15" s="71" t="s">
        <v>9</v>
      </c>
      <c r="F15" s="67" t="s">
        <v>46</v>
      </c>
      <c r="G15" s="67"/>
      <c r="H15" s="3" t="s">
        <v>10</v>
      </c>
      <c r="I15" s="3">
        <v>0</v>
      </c>
      <c r="J15" s="31">
        <v>0</v>
      </c>
      <c r="K15" s="31">
        <v>0</v>
      </c>
      <c r="L15" s="65"/>
      <c r="M15" s="32"/>
    </row>
    <row r="16" spans="1:13" ht="36" x14ac:dyDescent="0.25">
      <c r="A16" s="77"/>
      <c r="B16" s="24" t="s">
        <v>18</v>
      </c>
      <c r="C16" s="3">
        <v>30.53</v>
      </c>
      <c r="D16" s="3">
        <v>34.159999999999997</v>
      </c>
      <c r="E16" s="72"/>
      <c r="F16" s="68"/>
      <c r="G16" s="68"/>
      <c r="H16" s="3" t="s">
        <v>34</v>
      </c>
      <c r="I16" s="3">
        <v>0</v>
      </c>
      <c r="J16" s="31"/>
      <c r="K16" s="31"/>
      <c r="L16" s="66"/>
      <c r="M16" s="32"/>
    </row>
    <row r="17" spans="1:13" ht="36" x14ac:dyDescent="0.25">
      <c r="A17" s="76">
        <v>4</v>
      </c>
      <c r="B17" s="24" t="s">
        <v>19</v>
      </c>
      <c r="C17" s="3">
        <v>1244.3599999999999</v>
      </c>
      <c r="D17" s="3">
        <v>1347.49</v>
      </c>
      <c r="E17" s="71" t="s">
        <v>20</v>
      </c>
      <c r="F17" s="67">
        <v>3.1940000000000003E-2</v>
      </c>
      <c r="G17" s="67">
        <v>4.1700000000000001E-2</v>
      </c>
      <c r="H17" s="3" t="s">
        <v>21</v>
      </c>
      <c r="I17" s="3">
        <f>G17-F17</f>
        <v>9.7599999999999978E-3</v>
      </c>
      <c r="J17" s="31">
        <f>C17*43.7*F17</f>
        <v>1736.8503120800001</v>
      </c>
      <c r="K17" s="31">
        <f>D17*G17*43.7</f>
        <v>2455.5175521000001</v>
      </c>
      <c r="L17" s="65">
        <f>(K17+K18)/(J17+J18)*100</f>
        <v>141.37761527413065</v>
      </c>
      <c r="M17" s="34">
        <f t="shared" si="0"/>
        <v>130.55729492798997</v>
      </c>
    </row>
    <row r="18" spans="1:13" ht="36" x14ac:dyDescent="0.25">
      <c r="A18" s="77"/>
      <c r="B18" s="24" t="s">
        <v>22</v>
      </c>
      <c r="C18" s="3">
        <v>1244.3599999999999</v>
      </c>
      <c r="D18" s="3">
        <v>1347.49</v>
      </c>
      <c r="E18" s="72"/>
      <c r="F18" s="68"/>
      <c r="G18" s="68"/>
      <c r="H18" s="3" t="s">
        <v>35</v>
      </c>
      <c r="I18" s="3">
        <v>0</v>
      </c>
      <c r="J18" s="31">
        <v>0</v>
      </c>
      <c r="K18" s="31">
        <v>0</v>
      </c>
      <c r="L18" s="66"/>
      <c r="M18" s="32"/>
    </row>
    <row r="19" spans="1:13" ht="36" x14ac:dyDescent="0.25">
      <c r="A19" s="76">
        <v>5</v>
      </c>
      <c r="B19" s="24" t="s">
        <v>23</v>
      </c>
      <c r="C19" s="3">
        <v>1.58</v>
      </c>
      <c r="D19" s="3">
        <v>1.71</v>
      </c>
      <c r="E19" s="71" t="s">
        <v>24</v>
      </c>
      <c r="F19" s="69">
        <v>120</v>
      </c>
      <c r="G19" s="69">
        <v>120</v>
      </c>
      <c r="H19" s="3" t="s">
        <v>25</v>
      </c>
      <c r="I19" s="3">
        <f>G19-F19</f>
        <v>0</v>
      </c>
      <c r="J19" s="31">
        <v>0</v>
      </c>
      <c r="K19" s="31">
        <v>0</v>
      </c>
      <c r="L19" s="65">
        <f>(K19+K20)/(J19+J20)*100</f>
        <v>108.22784810126582</v>
      </c>
      <c r="M19" s="32">
        <f t="shared" si="0"/>
        <v>100</v>
      </c>
    </row>
    <row r="20" spans="1:13" ht="36" x14ac:dyDescent="0.25">
      <c r="A20" s="78"/>
      <c r="B20" s="24" t="s">
        <v>26</v>
      </c>
      <c r="C20" s="3">
        <v>1.58</v>
      </c>
      <c r="D20" s="3">
        <v>1.71</v>
      </c>
      <c r="E20" s="72"/>
      <c r="F20" s="70"/>
      <c r="G20" s="70"/>
      <c r="H20" s="3" t="s">
        <v>36</v>
      </c>
      <c r="I20" s="3">
        <v>0</v>
      </c>
      <c r="J20" s="31">
        <f>C20*360</f>
        <v>568.80000000000007</v>
      </c>
      <c r="K20" s="31">
        <f>D20*360</f>
        <v>615.6</v>
      </c>
      <c r="L20" s="66"/>
      <c r="M20" s="32"/>
    </row>
    <row r="21" spans="1:13" ht="18" x14ac:dyDescent="0.25">
      <c r="A21" s="77"/>
      <c r="B21" s="24" t="s">
        <v>40</v>
      </c>
      <c r="C21" s="3">
        <v>1.58</v>
      </c>
      <c r="D21" s="3">
        <v>1.71</v>
      </c>
      <c r="E21" s="29"/>
      <c r="F21" s="19">
        <v>0</v>
      </c>
      <c r="G21" s="19">
        <v>0</v>
      </c>
      <c r="H21" s="3"/>
      <c r="I21" s="3">
        <v>0</v>
      </c>
      <c r="J21" s="31"/>
      <c r="K21" s="31"/>
      <c r="L21" s="4"/>
      <c r="M21" s="32"/>
    </row>
    <row r="22" spans="1:13" ht="36" x14ac:dyDescent="0.25">
      <c r="A22" s="76">
        <v>6</v>
      </c>
      <c r="B22" s="24" t="s">
        <v>27</v>
      </c>
      <c r="C22" s="3" t="s">
        <v>43</v>
      </c>
      <c r="D22" s="3"/>
      <c r="E22" s="71" t="s">
        <v>28</v>
      </c>
      <c r="F22" s="69"/>
      <c r="G22" s="69"/>
      <c r="H22" s="3" t="s">
        <v>29</v>
      </c>
      <c r="I22" s="3"/>
      <c r="J22" s="31" t="s">
        <v>41</v>
      </c>
      <c r="K22" s="31" t="s">
        <v>42</v>
      </c>
      <c r="L22" s="62"/>
      <c r="M22" s="32"/>
    </row>
    <row r="23" spans="1:13" ht="36" x14ac:dyDescent="0.25">
      <c r="A23" s="77"/>
      <c r="B23" s="24" t="s">
        <v>30</v>
      </c>
      <c r="C23" s="3" t="s">
        <v>43</v>
      </c>
      <c r="D23" s="3"/>
      <c r="E23" s="72"/>
      <c r="F23" s="70"/>
      <c r="G23" s="70"/>
      <c r="H23" s="3" t="s">
        <v>37</v>
      </c>
      <c r="I23" s="3">
        <v>0</v>
      </c>
      <c r="J23" s="31" t="s">
        <v>13</v>
      </c>
      <c r="K23" s="31" t="s">
        <v>14</v>
      </c>
      <c r="L23" s="63"/>
      <c r="M23" s="32"/>
    </row>
    <row r="24" spans="1:13" ht="15.6" x14ac:dyDescent="0.25">
      <c r="A24" s="74" t="s">
        <v>31</v>
      </c>
      <c r="B24" s="75"/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36">
        <f>J9+J12+J17+J20</f>
        <v>3613.02811208</v>
      </c>
      <c r="K24" s="36">
        <f>K9+K12+K17+K20</f>
        <v>4511.9443521000003</v>
      </c>
      <c r="L24" s="36">
        <f>K24/J24*100</f>
        <v>124.87985734222531</v>
      </c>
      <c r="M24" s="32"/>
    </row>
    <row r="26" spans="1:13" ht="31.5" customHeight="1" x14ac:dyDescent="0.25">
      <c r="B26" s="6" t="s">
        <v>32</v>
      </c>
      <c r="C26" s="7">
        <v>3</v>
      </c>
      <c r="D26" s="64"/>
      <c r="E26" s="64"/>
      <c r="F26" s="51"/>
      <c r="G26" s="41"/>
      <c r="H26" s="51"/>
      <c r="I26" s="41"/>
    </row>
    <row r="27" spans="1:13" ht="24" customHeight="1" x14ac:dyDescent="0.25">
      <c r="B27" s="6" t="s">
        <v>33</v>
      </c>
      <c r="C27" s="7">
        <v>43.7</v>
      </c>
      <c r="D27" s="64"/>
      <c r="E27" s="64"/>
      <c r="F27" s="51"/>
      <c r="G27" s="41"/>
      <c r="H27" s="51"/>
      <c r="I27" s="41"/>
    </row>
    <row r="28" spans="1:13" ht="62.4" x14ac:dyDescent="0.25">
      <c r="B28" s="6" t="s">
        <v>56</v>
      </c>
      <c r="C28" s="23">
        <f>J24</f>
        <v>3613.02811208</v>
      </c>
      <c r="D28" s="41"/>
      <c r="E28" s="41"/>
      <c r="F28" s="41"/>
      <c r="G28" s="41"/>
      <c r="H28" s="41"/>
      <c r="I28" s="41"/>
    </row>
    <row r="29" spans="1:13" ht="62.4" x14ac:dyDescent="0.25">
      <c r="B29" s="6" t="s">
        <v>54</v>
      </c>
      <c r="C29" s="23">
        <f>K24</f>
        <v>4511.9443521000003</v>
      </c>
    </row>
    <row r="30" spans="1:13" ht="15.6" x14ac:dyDescent="0.25">
      <c r="B30" s="8"/>
      <c r="C30" s="27"/>
    </row>
    <row r="31" spans="1:13" ht="15.6" x14ac:dyDescent="0.25">
      <c r="A31" s="41"/>
      <c r="B31" s="8"/>
      <c r="C31" s="9"/>
    </row>
    <row r="32" spans="1:13" ht="27.6" x14ac:dyDescent="0.45">
      <c r="A32" s="39"/>
      <c r="B32" s="47"/>
      <c r="C32" s="10"/>
      <c r="D32" s="11"/>
      <c r="E32" s="10"/>
      <c r="F32" s="10"/>
      <c r="G32" s="10"/>
      <c r="H32" s="11"/>
      <c r="I32" s="39"/>
      <c r="J32" s="39"/>
      <c r="K32" s="39"/>
      <c r="L32" s="39"/>
      <c r="M32" s="41"/>
    </row>
    <row r="33" spans="1:13" ht="22.8" x14ac:dyDescent="0.4">
      <c r="A33" s="49"/>
      <c r="B33" s="11"/>
      <c r="C33" s="11"/>
      <c r="D33" s="11"/>
      <c r="E33" s="12"/>
      <c r="F33" s="11"/>
      <c r="G33" s="11"/>
      <c r="H33" s="11"/>
      <c r="I33" s="49"/>
      <c r="J33" s="49"/>
      <c r="K33" s="49"/>
      <c r="L33" s="49"/>
      <c r="M33" s="41"/>
    </row>
    <row r="34" spans="1:13" ht="18" x14ac:dyDescent="0.35">
      <c r="A34" s="41"/>
      <c r="B34" s="11"/>
      <c r="C34" s="11"/>
      <c r="D34" s="11"/>
      <c r="E34" s="12"/>
      <c r="F34" s="11"/>
      <c r="G34" s="11"/>
      <c r="H34" s="11"/>
    </row>
    <row r="36" spans="1:13" x14ac:dyDescent="0.25">
      <c r="B36" s="13"/>
    </row>
    <row r="37" spans="1:13" x14ac:dyDescent="0.25">
      <c r="B37" s="13"/>
    </row>
  </sheetData>
  <mergeCells count="39">
    <mergeCell ref="L19:L20"/>
    <mergeCell ref="A22:A23"/>
    <mergeCell ref="E22:E23"/>
    <mergeCell ref="F22:F23"/>
    <mergeCell ref="G22:G23"/>
    <mergeCell ref="L22:L23"/>
    <mergeCell ref="A19:A21"/>
    <mergeCell ref="E19:E20"/>
    <mergeCell ref="F19:F20"/>
    <mergeCell ref="G19:G20"/>
    <mergeCell ref="F12:F13"/>
    <mergeCell ref="G12:G13"/>
    <mergeCell ref="L12:L13"/>
    <mergeCell ref="A17:A18"/>
    <mergeCell ref="E17:E18"/>
    <mergeCell ref="F17:F18"/>
    <mergeCell ref="G17:G18"/>
    <mergeCell ref="L17:L18"/>
    <mergeCell ref="A15:A16"/>
    <mergeCell ref="E15:E16"/>
    <mergeCell ref="F15:F16"/>
    <mergeCell ref="G15:G16"/>
    <mergeCell ref="L15:L16"/>
    <mergeCell ref="L1:M1"/>
    <mergeCell ref="L2:M2"/>
    <mergeCell ref="L3:M3"/>
    <mergeCell ref="D26:E26"/>
    <mergeCell ref="D27:E27"/>
    <mergeCell ref="B4:K4"/>
    <mergeCell ref="B5:K5"/>
    <mergeCell ref="B6:K6"/>
    <mergeCell ref="A24:B24"/>
    <mergeCell ref="A9:A11"/>
    <mergeCell ref="E9:E11"/>
    <mergeCell ref="F9:F10"/>
    <mergeCell ref="G9:G10"/>
    <mergeCell ref="L9:L10"/>
    <mergeCell ref="A12:A14"/>
    <mergeCell ref="E12:E13"/>
  </mergeCells>
  <pageMargins left="0.78740157480314965" right="0.39370078740157483" top="1.3779527559055118" bottom="0.78740157480314965" header="0.31496062992125984" footer="0.31496062992125984"/>
  <pageSetup paperSize="9" scale="52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общежит.</vt:lpstr>
      <vt:lpstr>КПД- 1-2 эт.</vt:lpstr>
      <vt:lpstr>вагон-городок длина 1550</vt:lpstr>
      <vt:lpstr>вагон-городок с мойками</vt:lpstr>
      <vt:lpstr>вагон-городок с сид.ваннами</vt:lpstr>
      <vt:lpstr>общежит.!Область_печати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Анжелика Леонидовна</dc:creator>
  <cp:lastModifiedBy>Цуглевич Ольга Сергеевна</cp:lastModifiedBy>
  <cp:lastPrinted>2015-04-06T11:34:44Z</cp:lastPrinted>
  <dcterms:created xsi:type="dcterms:W3CDTF">2014-05-20T05:48:45Z</dcterms:created>
  <dcterms:modified xsi:type="dcterms:W3CDTF">2015-04-07T04:41:10Z</dcterms:modified>
</cp:coreProperties>
</file>